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 tabRatio="773"/>
  </bookViews>
  <sheets>
    <sheet name="2.2." sheetId="12" r:id="rId1"/>
    <sheet name="3.1" sheetId="6" r:id="rId2"/>
    <sheet name="8.1" sheetId="11" r:id="rId3"/>
    <sheet name=" 9.1. " sheetId="13" r:id="rId4"/>
    <sheet name="14.1." sheetId="18" r:id="rId5"/>
    <sheet name="15.1" sheetId="8" r:id="rId6"/>
    <sheet name="16.1" sheetId="9" r:id="rId7"/>
  </sheets>
  <definedNames>
    <definedName name="_xlnm.Print_Area" localSheetId="6">'16.1'!$A$1:$G$29</definedName>
    <definedName name="_xlnm.Print_Area" localSheetId="0">'2.2.'!$A$1:$K$45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2" l="1"/>
  <c r="G31" i="12"/>
  <c r="I14" i="11" l="1"/>
  <c r="H14" i="11"/>
  <c r="I13" i="11"/>
  <c r="H13" i="11"/>
  <c r="I11" i="11"/>
  <c r="H11" i="11"/>
  <c r="G11" i="11" l="1"/>
  <c r="K56" i="12" l="1"/>
  <c r="J56" i="12"/>
  <c r="I56" i="12"/>
  <c r="H56" i="12"/>
  <c r="G56" i="12"/>
  <c r="F56" i="12"/>
  <c r="G53" i="12"/>
  <c r="H52" i="12" s="1"/>
  <c r="D38" i="12"/>
  <c r="C38" i="12"/>
  <c r="D32" i="12"/>
  <c r="C32" i="12"/>
  <c r="C34" i="12" s="1"/>
  <c r="E31" i="12"/>
  <c r="E32" i="12" s="1"/>
  <c r="D30" i="12"/>
  <c r="D29" i="12"/>
  <c r="K28" i="12"/>
  <c r="J28" i="12"/>
  <c r="I28" i="12"/>
  <c r="H28" i="12"/>
  <c r="F28" i="12"/>
  <c r="E28" i="12"/>
  <c r="D28" i="12"/>
  <c r="F22" i="12"/>
  <c r="E22" i="12"/>
  <c r="K11" i="12"/>
  <c r="K10" i="12" s="1"/>
  <c r="K16" i="12" s="1"/>
  <c r="J11" i="12"/>
  <c r="J10" i="12" s="1"/>
  <c r="J16" i="12" s="1"/>
  <c r="I11" i="12"/>
  <c r="I10" i="12" s="1"/>
  <c r="I16" i="12" s="1"/>
  <c r="H11" i="12"/>
  <c r="H10" i="12" s="1"/>
  <c r="H16" i="12" s="1"/>
  <c r="G11" i="12"/>
  <c r="G10" i="12" s="1"/>
  <c r="G16" i="12" s="1"/>
  <c r="F11" i="12"/>
  <c r="F10" i="12" s="1"/>
  <c r="F16" i="12" s="1"/>
  <c r="E11" i="12"/>
  <c r="E10" i="12" s="1"/>
  <c r="E16" i="12" s="1"/>
  <c r="D34" i="12" l="1"/>
  <c r="D33" i="12"/>
  <c r="H49" i="12"/>
  <c r="H50" i="12"/>
  <c r="H51" i="12"/>
  <c r="E34" i="12"/>
  <c r="F34" i="12" s="1"/>
  <c r="G34" i="12" s="1"/>
  <c r="H34" i="12" s="1"/>
  <c r="I34" i="12" s="1"/>
  <c r="J34" i="12" s="1"/>
  <c r="K34" i="12" s="1"/>
  <c r="E33" i="12"/>
  <c r="F33" i="12" s="1"/>
  <c r="J39" i="12"/>
  <c r="J37" i="12"/>
  <c r="H39" i="12"/>
  <c r="H37" i="12"/>
  <c r="E39" i="12"/>
  <c r="E37" i="12"/>
  <c r="E38" i="12"/>
  <c r="I39" i="12"/>
  <c r="I37" i="12"/>
  <c r="F37" i="12"/>
  <c r="F39" i="12"/>
  <c r="G37" i="12"/>
  <c r="G39" i="12"/>
  <c r="K39" i="12"/>
  <c r="K37" i="12"/>
  <c r="C33" i="12"/>
  <c r="H48" i="12"/>
  <c r="H53" i="12" l="1"/>
  <c r="G33" i="12"/>
  <c r="F32" i="12"/>
  <c r="F31" i="12" s="1"/>
  <c r="F38" i="12" s="1"/>
  <c r="H33" i="12" l="1"/>
  <c r="G32" i="12"/>
  <c r="G38" i="12" s="1"/>
  <c r="I33" i="12" l="1"/>
  <c r="H32" i="12"/>
  <c r="H31" i="12" s="1"/>
  <c r="H38" i="12" s="1"/>
  <c r="I32" i="12" l="1"/>
  <c r="I31" i="12" s="1"/>
  <c r="I38" i="12" s="1"/>
  <c r="J33" i="12"/>
  <c r="J32" i="12" l="1"/>
  <c r="J31" i="12" s="1"/>
  <c r="J38" i="12" s="1"/>
  <c r="K33" i="12"/>
  <c r="K32" i="12" s="1"/>
  <c r="K31" i="12" s="1"/>
  <c r="K38" i="12" s="1"/>
</calcChain>
</file>

<file path=xl/sharedStrings.xml><?xml version="1.0" encoding="utf-8"?>
<sst xmlns="http://schemas.openxmlformats.org/spreadsheetml/2006/main" count="393" uniqueCount="215">
  <si>
    <t>№ п/п</t>
  </si>
  <si>
    <t>Наименование показателя</t>
  </si>
  <si>
    <t>н/д</t>
  </si>
  <si>
    <t>-</t>
  </si>
  <si>
    <t>Установленная тепловая мощность, в том числе:</t>
  </si>
  <si>
    <t xml:space="preserve">Параметр </t>
  </si>
  <si>
    <t>ед. изм.</t>
  </si>
  <si>
    <t>Таблица 3.1</t>
  </si>
  <si>
    <t>Баланс производительности ВПУ</t>
  </si>
  <si>
    <t>Производительность ВПУ</t>
  </si>
  <si>
    <t>Срок службы</t>
  </si>
  <si>
    <t>Количество баков-аккумуляторов</t>
  </si>
  <si>
    <t>Общая емкость баков аккумуляторов</t>
  </si>
  <si>
    <t>Расчетный часовой расход для подпитки системы теплоснабжения</t>
  </si>
  <si>
    <t>Всего подпитка тепловой сети</t>
  </si>
  <si>
    <t>нормативные утечки</t>
  </si>
  <si>
    <t>сверхнормативные</t>
  </si>
  <si>
    <t>Отпуск теплоносителя из т/с на ГВС</t>
  </si>
  <si>
    <t>Объем аварийной подпитки</t>
  </si>
  <si>
    <t>Резерв (+) / дефицит (-) ВПУ</t>
  </si>
  <si>
    <t>Доля резерва</t>
  </si>
  <si>
    <t>т/ч</t>
  </si>
  <si>
    <t>лет</t>
  </si>
  <si>
    <t>ед.</t>
  </si>
  <si>
    <t>%</t>
  </si>
  <si>
    <t xml:space="preserve">№ п/п </t>
  </si>
  <si>
    <t>Устройство артезианской скважины</t>
  </si>
  <si>
    <t>Установка системы пожарной сигнализации на Шерловогорской ТЭЦ</t>
  </si>
  <si>
    <t>Индикаторы развития системы теплоснабжения в зоне действия Шерловогорской ТЭЦ</t>
  </si>
  <si>
    <t>Индикатор</t>
  </si>
  <si>
    <t>Шерловогорская ТЭЦ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</si>
  <si>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</si>
  <si>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</si>
  <si>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условного топлива на отпуск электрической энергии, гр/кВтч</t>
  </si>
  <si>
    <t>Удельный расход условного топлива на отпуск тепловой энергии, кг/Гкал</t>
  </si>
  <si>
    <t>Доля тепловой энергии, выработанной в комбинированном режиме (как отношение величины тепловой энергии, отпущенной из отборов турбоагрегатов, к общей величине выработанной тепловой энергии в границах городского округа)</t>
  </si>
  <si>
    <t>Удельный расход условного топлива на отпуск электроэнергии, кг у.т/(кВт*ч)</t>
  </si>
  <si>
    <t>Коэффициент использования теплоты топлива (только для источников тепловой энергии, функционирующих в режиме комбинированной выработки электрической и тепловой энергии)</t>
  </si>
  <si>
    <t>Доля отпуска тепловой энергии, осуществляемого потребителям по приборам учета, в общем объеме отпущенной тепловой энергии, %</t>
  </si>
  <si>
    <t>Средневзвешенный (по материальной характеристике) срок эксплуатации тепловых сетей</t>
  </si>
  <si>
    <t>Отношение материальной характеристики тепловых сетей, реконструированных за год, к общей материальной характеристике тепловых сетей</t>
  </si>
  <si>
    <t>Отношение установленной тепловой мощности оборудования источников тепловой энергии, реконструированного за год, к общей установленной тепловой мощности источников тепловой энергии</t>
  </si>
  <si>
    <t>Отсутствие зафиксированных фактов нарушения антимонопольного законодательства (выданных предупреждений, предписаний), а также отсутствие применения санкций, предусмотренных Кодексом Российской Федерации об административных правонарушениях, за нарушение законодательства Российской Федерации в сфере теплоснабжения, антимонопольного законодательства Российской Федерации, законодательства Российской Федерации о естественных монополиях</t>
  </si>
  <si>
    <t>Таблица 8.1</t>
  </si>
  <si>
    <t xml:space="preserve">Показатель </t>
  </si>
  <si>
    <t>2026-2028</t>
  </si>
  <si>
    <t xml:space="preserve">Вид топлива </t>
  </si>
  <si>
    <t xml:space="preserve">уголь </t>
  </si>
  <si>
    <t>Выработка тепловой энергии, Гкал</t>
  </si>
  <si>
    <t xml:space="preserve">Удельный расход условного топлива, кг. условного </t>
  </si>
  <si>
    <t>Расход условного топлива, тонн условного топлива</t>
  </si>
  <si>
    <t>Таблица 15.1</t>
  </si>
  <si>
    <t xml:space="preserve">Приложение № 1 </t>
  </si>
  <si>
    <t xml:space="preserve">к постановлению администрации  </t>
  </si>
  <si>
    <t>городского поселения «Шерловогорское»</t>
  </si>
  <si>
    <t>Таблица 2.2.</t>
  </si>
  <si>
    <t>1.</t>
  </si>
  <si>
    <t>1.1</t>
  </si>
  <si>
    <t>- отборы паровых турбин, в том числе:</t>
  </si>
  <si>
    <t>1.1.1</t>
  </si>
  <si>
    <t>производственных показателей (с учетом противодавления)</t>
  </si>
  <si>
    <t>1.1.2</t>
  </si>
  <si>
    <t>теплофикационных показателей (с учетом противодавления)</t>
  </si>
  <si>
    <t>1.2</t>
  </si>
  <si>
    <t>- РОУ</t>
  </si>
  <si>
    <t>1.3</t>
  </si>
  <si>
    <t>- ПВК</t>
  </si>
  <si>
    <t>2.</t>
  </si>
  <si>
    <t>Располагаемая тепловая мощность станции</t>
  </si>
  <si>
    <t>Затраты тепла на собственные нужды станции в горячей воде</t>
  </si>
  <si>
    <t>Затраты тепла на собственные нужды станции в паре</t>
  </si>
  <si>
    <t>Потери в тепловых сетях в горячей воде</t>
  </si>
  <si>
    <t>6.</t>
  </si>
  <si>
    <t>Потери в паропроводах</t>
  </si>
  <si>
    <t>7.</t>
  </si>
  <si>
    <t>Расчётная нагрузка на хозяйственные нужды ТЭЦ</t>
  </si>
  <si>
    <t>8.</t>
  </si>
  <si>
    <t>Присоединенная договорная тепловая нагрузка в горячей воде, в том числе:</t>
  </si>
  <si>
    <t>8.0.1</t>
  </si>
  <si>
    <t>отопление и вентиляция</t>
  </si>
  <si>
    <t>8.0.2</t>
  </si>
  <si>
    <t>горячее водоснабжение</t>
  </si>
  <si>
    <t>8.1</t>
  </si>
  <si>
    <t>Присоединенная непосредственно к коллекторам станции, в том числе по выводам тепловой мощности ТЭЦ</t>
  </si>
  <si>
    <t>8.1.1</t>
  </si>
  <si>
    <t>8.1.2</t>
  </si>
  <si>
    <t>8.2</t>
  </si>
  <si>
    <t>Тепломагистрали ШТЭЦ</t>
  </si>
  <si>
    <t>8.2.1</t>
  </si>
  <si>
    <t>8.2.2</t>
  </si>
  <si>
    <t>9.</t>
  </si>
  <si>
    <t>Присоединенная расчетная тепловая нагрузка в горячей воде (за вычетом потерь), в том числе по выводам тепловой мощности ТЭЦ:</t>
  </si>
  <si>
    <t>9.1</t>
  </si>
  <si>
    <t>9.1.1</t>
  </si>
  <si>
    <t>9.1.2</t>
  </si>
  <si>
    <t>10.</t>
  </si>
  <si>
    <t>Присоединенная договорная тепловая нагрузка в паре</t>
  </si>
  <si>
    <t>11.</t>
  </si>
  <si>
    <t>Присоединенная расчетная тепловая нагрузка в паре</t>
  </si>
  <si>
    <t>12.</t>
  </si>
  <si>
    <t>Резерв/дефицит тепловой мощности (по договорной нагрузке)</t>
  </si>
  <si>
    <t>13.</t>
  </si>
  <si>
    <t>Резерв/дефицит тепловой мощности (по расчетной нагрузке)</t>
  </si>
  <si>
    <t>14.</t>
  </si>
  <si>
    <t>Располагаемая тепловая мощность нетто  при аварийном выводе самого мощного котла</t>
  </si>
  <si>
    <t>15.</t>
  </si>
  <si>
    <t>Максимально допустимое значения тепловой нагрузки на коллекторах станции при аварийном выводе самого мощного пикового котла/турбоагрегата</t>
  </si>
  <si>
    <t>16.</t>
  </si>
  <si>
    <t>17.</t>
  </si>
  <si>
    <t>тм-1</t>
  </si>
  <si>
    <t>тм-2</t>
  </si>
  <si>
    <t>тм-3</t>
  </si>
  <si>
    <t>тм-4</t>
  </si>
  <si>
    <t>тм-5</t>
  </si>
  <si>
    <t>итог</t>
  </si>
  <si>
    <t>перспектива, Гкал/ч</t>
  </si>
  <si>
    <t>всего</t>
  </si>
  <si>
    <t>от</t>
  </si>
  <si>
    <t>гвс</t>
  </si>
  <si>
    <t>Таблица 9.1.</t>
  </si>
  <si>
    <t>Перечень инвестиционных проектов в сфере теплоснабжения по объектам ПАО "Территориальная генерирующай компания № 14" пгт. Шерловая Гора</t>
  </si>
  <si>
    <t>Ед. изм.</t>
  </si>
  <si>
    <t>Значение показателя</t>
  </si>
  <si>
    <t>до реализации мероприятия</t>
  </si>
  <si>
    <t>после реализации мероприятия</t>
  </si>
  <si>
    <t>1. Строительство новых тепловых сетей в целях подключения потребителей</t>
  </si>
  <si>
    <t>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</si>
  <si>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3. Увеличение пропускной способности существующих тепловых сетей в целях подключения потребителей</t>
  </si>
  <si>
    <t>4. Увеличение мощности и производительности существующих объектов централизованного теплоснабжения, за исключением тепловых сетей, в целях подключения потребителей</t>
  </si>
  <si>
    <t>5. Реконструкция или модернизация существующих тепловых сетей</t>
  </si>
  <si>
    <t>6. Реконструкция или модернизация существующих объектов системы централизованного теплоснабжения, за исключением тепловых сетей</t>
  </si>
  <si>
    <t>6.1.</t>
  </si>
  <si>
    <t>Установка системы кондиционирования в помещении узла связи</t>
  </si>
  <si>
    <t>6.2.</t>
  </si>
  <si>
    <t>Модернизация системы видеонаблюдения Шерловогорской ТЭЦ</t>
  </si>
  <si>
    <t>6.3.</t>
  </si>
  <si>
    <t>Установка системы видеофиксации тренировочного процесса на Шерловогорской ТЭЦ</t>
  </si>
  <si>
    <t>7.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</si>
  <si>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7.1.</t>
  </si>
  <si>
    <t>Реконструкция системы  водоснабжения с устройством скважины</t>
  </si>
  <si>
    <t>7.2.</t>
  </si>
  <si>
    <t xml:space="preserve">Монтаж установки реагентной обработки подпиточной и сетевой воды системы теплоснабжения ингибитором </t>
  </si>
  <si>
    <t>7.3.</t>
  </si>
  <si>
    <t>7.4.</t>
  </si>
  <si>
    <t>8.  Вывод из эксплуатации, консервация и демонтаж объектов системы централизованного теплоснабжения</t>
  </si>
  <si>
    <t>Максимальный часовой расход натурального топлива, м³ (зимний период)</t>
  </si>
  <si>
    <t>Максимальный часовой расход натурального топлива, м³ (летний период)</t>
  </si>
  <si>
    <t>ННЗТ, м³ натурального топлива</t>
  </si>
  <si>
    <t>НЭЗТ, м³ натурального топлива</t>
  </si>
  <si>
    <t>ОНЗТ, м³ натурального топлива</t>
  </si>
  <si>
    <r>
      <t>Отношение величины технологических потерь тепловой энергии, теплоносителя к материальной характеристике тепловой сети, Гкал/м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</si>
  <si>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r>
      <t>Удельная материальная характеристика тепловых сетей, приведенная к расчетной тепловой нагрузке, м</t>
    </r>
    <r>
      <rPr>
        <vertAlign val="superscript"/>
        <sz val="12"/>
        <color rgb="FF000000"/>
        <rFont val="Times New Roman"/>
        <family val="1"/>
        <charset val="204"/>
      </rPr>
      <t>2</t>
    </r>
    <r>
      <rPr>
        <sz val="12"/>
        <color rgb="FF000000"/>
        <rFont val="Times New Roman"/>
        <family val="1"/>
        <charset val="204"/>
      </rPr>
      <t xml:space="preserve">/Гкал/ч </t>
    </r>
  </si>
  <si>
    <t>Наименование</t>
  </si>
  <si>
    <t>Ед. измерения</t>
  </si>
  <si>
    <t>Необходимая валовая выручка</t>
  </si>
  <si>
    <t>тыс.руб.</t>
  </si>
  <si>
    <t>Экономически обоснованный тариф</t>
  </si>
  <si>
    <t>руб./Гкал (без НДС)</t>
  </si>
  <si>
    <t>Тариф для населения</t>
  </si>
  <si>
    <t>с 01.01.</t>
  </si>
  <si>
    <t>с 01.07.</t>
  </si>
  <si>
    <t>с 01.12.</t>
  </si>
  <si>
    <t>Тариф для юридических лиц</t>
  </si>
  <si>
    <t>с 01.09</t>
  </si>
  <si>
    <t>Таблица 16.2.1.</t>
  </si>
  <si>
    <t>м³</t>
  </si>
  <si>
    <t>Отпуск с коллекторов, тыс. Гкал</t>
  </si>
  <si>
    <t>ХБН источника, тыс. Гкал</t>
  </si>
  <si>
    <t>18.</t>
  </si>
  <si>
    <t>Отпуск в сеть, тыс. Гкал</t>
  </si>
  <si>
    <t>19.</t>
  </si>
  <si>
    <t>Потери в тепловых сетях, тыс. Гкал</t>
  </si>
  <si>
    <t>20.</t>
  </si>
  <si>
    <t>Полезный отпуск потребителям, тыс. Гкал</t>
  </si>
  <si>
    <t>Таблица 14.1</t>
  </si>
  <si>
    <t>Источник тепловой энергии (мощности)</t>
  </si>
  <si>
    <t>Азота оксид</t>
  </si>
  <si>
    <t>Сажа</t>
  </si>
  <si>
    <t>Бензапирен</t>
  </si>
  <si>
    <t>Наименование вещества</t>
  </si>
  <si>
    <t>Азота диоксид</t>
  </si>
  <si>
    <t>Ангидрид серный</t>
  </si>
  <si>
    <t>Углерода оксид</t>
  </si>
  <si>
    <t>Мазутная зола</t>
  </si>
  <si>
    <t>Пыль неорганическая</t>
  </si>
  <si>
    <t>Выбросы загрязняющих веществ в атмосферный воздух, г/с</t>
  </si>
  <si>
    <t xml:space="preserve">Приложение № 4 </t>
  </si>
  <si>
    <t xml:space="preserve">Приложение № 6 </t>
  </si>
  <si>
    <t xml:space="preserve">Приложение № 7 </t>
  </si>
  <si>
    <t>Показатели на 2024 - 2028 годы</t>
  </si>
  <si>
    <t>Таблица 16.2.2.</t>
  </si>
  <si>
    <t xml:space="preserve">Расход натурального топлива (уголь), тнт </t>
  </si>
  <si>
    <t xml:space="preserve">Баланс тепловой мощности и тепловой энергии для  источника тепловой энергии </t>
  </si>
  <si>
    <t xml:space="preserve">Прогнозные потребления топлива  источником тепловой энергии </t>
  </si>
  <si>
    <t>факт 2023 г.</t>
  </si>
  <si>
    <t>Модернизация системы охранного телевидения</t>
  </si>
  <si>
    <t xml:space="preserve">Модернизация системы охранной сигнализации </t>
  </si>
  <si>
    <t xml:space="preserve">Установка системы охранного освещения </t>
  </si>
  <si>
    <t xml:space="preserve">Установка инженерного заграждения </t>
  </si>
  <si>
    <t xml:space="preserve">Установка системы контроля обхода  </t>
  </si>
  <si>
    <t>Установка автоматической системы регулирования насосных станций</t>
  </si>
  <si>
    <t>6.4.</t>
  </si>
  <si>
    <t>6.5.</t>
  </si>
  <si>
    <t>6.6.</t>
  </si>
  <si>
    <t>6.7.</t>
  </si>
  <si>
    <t>6.8.</t>
  </si>
  <si>
    <t>6.9.</t>
  </si>
  <si>
    <t xml:space="preserve">от «___» июня 2024 года № ____  </t>
  </si>
  <si>
    <t>Приложение № 2</t>
  </si>
  <si>
    <t xml:space="preserve">Приложение № 5 </t>
  </si>
  <si>
    <t>Приложение № 8</t>
  </si>
  <si>
    <t>руб./Гкал (с НДС)</t>
  </si>
  <si>
    <t>Необходимая валовая выручка пгт. Шерловогорское</t>
  </si>
  <si>
    <t>Экономически обоснованный тариф (расчет)</t>
  </si>
  <si>
    <t>Показатели, утвержденные РСТ Забайкальского края на 2020 - 2024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</si>
</sst>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/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horizontal="right" wrapText="1"/>
    </xf>
    <xf numFmtId="4" fontId="1" fillId="0" borderId="0" xfId="0" applyNumberFormat="1" applyFont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/>
    <xf numFmtId="0" fontId="1" fillId="0" borderId="0" xfId="0" applyFont="1" applyAlignment="1">
      <alignment wrapText="1"/>
    </xf>
    <xf numFmtId="0" fontId="11" fillId="0" borderId="0" xfId="0" applyFont="1" applyAlignment="1">
      <alignment horizontal="right" vertical="center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1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wrapText="1"/>
    </xf>
    <xf numFmtId="4" fontId="1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9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8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4" fontId="1" fillId="0" borderId="0" xfId="0" applyNumberFormat="1" applyFont="1" applyAlignment="1">
      <alignment horizontal="right" wrapText="1"/>
    </xf>
    <xf numFmtId="0" fontId="2" fillId="0" borderId="2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58"/>
  <sheetViews>
    <sheetView tabSelected="1" view="pageBreakPreview" zoomScaleNormal="100" zoomScaleSheetLayoutView="100" workbookViewId="0">
      <selection activeCell="D17" sqref="D17"/>
    </sheetView>
  </sheetViews>
  <sheetFormatPr defaultRowHeight="15.75" x14ac:dyDescent="0.25"/>
  <cols>
    <col min="1" max="1" width="9.5703125" style="19" customWidth="1"/>
    <col min="2" max="2" width="37.140625" style="18" customWidth="1"/>
    <col min="3" max="4" width="11" style="18" customWidth="1"/>
    <col min="5" max="11" width="11" style="19" customWidth="1"/>
    <col min="12" max="16384" width="9.140625" style="19"/>
  </cols>
  <sheetData>
    <row r="1" spans="1:11" x14ac:dyDescent="0.25">
      <c r="K1" s="50" t="s">
        <v>52</v>
      </c>
    </row>
    <row r="2" spans="1:11" x14ac:dyDescent="0.25">
      <c r="K2" s="51" t="s">
        <v>53</v>
      </c>
    </row>
    <row r="3" spans="1:11" x14ac:dyDescent="0.25">
      <c r="K3" s="51" t="s">
        <v>54</v>
      </c>
    </row>
    <row r="4" spans="1:11" x14ac:dyDescent="0.25">
      <c r="K4" s="51" t="s">
        <v>207</v>
      </c>
    </row>
    <row r="5" spans="1:11" x14ac:dyDescent="0.25">
      <c r="K5" s="52"/>
    </row>
    <row r="6" spans="1:11" x14ac:dyDescent="0.25">
      <c r="K6" s="53" t="s">
        <v>55</v>
      </c>
    </row>
    <row r="7" spans="1:11" x14ac:dyDescent="0.25">
      <c r="K7" s="53"/>
    </row>
    <row r="8" spans="1:11" x14ac:dyDescent="0.25">
      <c r="A8" s="76" t="s">
        <v>192</v>
      </c>
      <c r="B8" s="76"/>
      <c r="C8" s="76"/>
      <c r="D8" s="76"/>
      <c r="E8" s="76"/>
      <c r="F8" s="76"/>
      <c r="G8" s="76"/>
      <c r="H8" s="76"/>
      <c r="I8" s="76"/>
      <c r="J8" s="76"/>
      <c r="K8" s="76"/>
    </row>
    <row r="9" spans="1:11" x14ac:dyDescent="0.25">
      <c r="A9" s="20" t="s">
        <v>0</v>
      </c>
      <c r="B9" s="54" t="s">
        <v>1</v>
      </c>
      <c r="C9" s="20">
        <v>2020</v>
      </c>
      <c r="D9" s="20">
        <v>2021</v>
      </c>
      <c r="E9" s="20">
        <v>2022</v>
      </c>
      <c r="F9" s="20">
        <v>2023</v>
      </c>
      <c r="G9" s="20">
        <v>2024</v>
      </c>
      <c r="H9" s="20">
        <v>2025</v>
      </c>
      <c r="I9" s="20">
        <v>2026</v>
      </c>
      <c r="J9" s="20">
        <v>2027</v>
      </c>
      <c r="K9" s="20">
        <v>2028</v>
      </c>
    </row>
    <row r="10" spans="1:11" ht="31.5" x14ac:dyDescent="0.25">
      <c r="A10" s="55" t="s">
        <v>56</v>
      </c>
      <c r="B10" s="56" t="s">
        <v>4</v>
      </c>
      <c r="C10" s="21">
        <v>99</v>
      </c>
      <c r="D10" s="21">
        <v>99</v>
      </c>
      <c r="E10" s="22">
        <f>E11+E14+E15</f>
        <v>99</v>
      </c>
      <c r="F10" s="22">
        <f t="shared" ref="F10:K10" si="0">F11+F14+F15</f>
        <v>99</v>
      </c>
      <c r="G10" s="22">
        <f t="shared" si="0"/>
        <v>99</v>
      </c>
      <c r="H10" s="22">
        <f t="shared" si="0"/>
        <v>99</v>
      </c>
      <c r="I10" s="22">
        <f t="shared" si="0"/>
        <v>99</v>
      </c>
      <c r="J10" s="22">
        <f t="shared" si="0"/>
        <v>99</v>
      </c>
      <c r="K10" s="22">
        <f t="shared" si="0"/>
        <v>99</v>
      </c>
    </row>
    <row r="11" spans="1:11" ht="31.5" x14ac:dyDescent="0.25">
      <c r="A11" s="55" t="s">
        <v>57</v>
      </c>
      <c r="B11" s="56" t="s">
        <v>58</v>
      </c>
      <c r="C11" s="21">
        <v>55</v>
      </c>
      <c r="D11" s="21">
        <v>55</v>
      </c>
      <c r="E11" s="22">
        <f>E12+E13</f>
        <v>55</v>
      </c>
      <c r="F11" s="22">
        <f t="shared" ref="F11:K11" si="1">F12+F13</f>
        <v>55</v>
      </c>
      <c r="G11" s="22">
        <f t="shared" si="1"/>
        <v>55</v>
      </c>
      <c r="H11" s="22">
        <f t="shared" si="1"/>
        <v>55</v>
      </c>
      <c r="I11" s="22">
        <f t="shared" si="1"/>
        <v>55</v>
      </c>
      <c r="J11" s="22">
        <f t="shared" si="1"/>
        <v>55</v>
      </c>
      <c r="K11" s="22">
        <f t="shared" si="1"/>
        <v>55</v>
      </c>
    </row>
    <row r="12" spans="1:11" ht="31.5" x14ac:dyDescent="0.25">
      <c r="A12" s="55" t="s">
        <v>59</v>
      </c>
      <c r="B12" s="56" t="s">
        <v>60</v>
      </c>
      <c r="C12" s="21">
        <v>0</v>
      </c>
      <c r="D12" s="21">
        <v>0</v>
      </c>
      <c r="E12" s="22">
        <v>0</v>
      </c>
      <c r="F12" s="22">
        <v>0</v>
      </c>
      <c r="G12" s="22">
        <v>0</v>
      </c>
      <c r="H12" s="22">
        <v>0</v>
      </c>
      <c r="I12" s="22">
        <v>0</v>
      </c>
      <c r="J12" s="22">
        <v>0</v>
      </c>
      <c r="K12" s="22">
        <v>0</v>
      </c>
    </row>
    <row r="13" spans="1:11" ht="31.5" x14ac:dyDescent="0.25">
      <c r="A13" s="55" t="s">
        <v>61</v>
      </c>
      <c r="B13" s="56" t="s">
        <v>62</v>
      </c>
      <c r="C13" s="21">
        <v>55</v>
      </c>
      <c r="D13" s="21">
        <v>55</v>
      </c>
      <c r="E13" s="22">
        <v>55</v>
      </c>
      <c r="F13" s="22">
        <v>55</v>
      </c>
      <c r="G13" s="22">
        <v>55</v>
      </c>
      <c r="H13" s="22">
        <v>55</v>
      </c>
      <c r="I13" s="22">
        <v>55</v>
      </c>
      <c r="J13" s="22">
        <v>55</v>
      </c>
      <c r="K13" s="22">
        <v>55</v>
      </c>
    </row>
    <row r="14" spans="1:11" x14ac:dyDescent="0.25">
      <c r="A14" s="55" t="s">
        <v>63</v>
      </c>
      <c r="B14" s="56" t="s">
        <v>64</v>
      </c>
      <c r="C14" s="21">
        <v>44</v>
      </c>
      <c r="D14" s="21">
        <v>44</v>
      </c>
      <c r="E14" s="22">
        <v>44</v>
      </c>
      <c r="F14" s="22">
        <v>44</v>
      </c>
      <c r="G14" s="22">
        <v>44</v>
      </c>
      <c r="H14" s="22">
        <v>44</v>
      </c>
      <c r="I14" s="22">
        <v>44</v>
      </c>
      <c r="J14" s="22">
        <v>44</v>
      </c>
      <c r="K14" s="22">
        <v>44</v>
      </c>
    </row>
    <row r="15" spans="1:11" x14ac:dyDescent="0.25">
      <c r="A15" s="55" t="s">
        <v>65</v>
      </c>
      <c r="B15" s="56" t="s">
        <v>66</v>
      </c>
      <c r="C15" s="21">
        <v>0</v>
      </c>
      <c r="D15" s="21">
        <v>0</v>
      </c>
      <c r="E15" s="22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</row>
    <row r="16" spans="1:11" ht="31.5" x14ac:dyDescent="0.25">
      <c r="A16" s="55" t="s">
        <v>67</v>
      </c>
      <c r="B16" s="56" t="s">
        <v>68</v>
      </c>
      <c r="C16" s="21">
        <v>99</v>
      </c>
      <c r="D16" s="21">
        <v>99</v>
      </c>
      <c r="E16" s="22">
        <f>E10</f>
        <v>99</v>
      </c>
      <c r="F16" s="22">
        <f t="shared" ref="F16:K16" si="2">F10</f>
        <v>99</v>
      </c>
      <c r="G16" s="22">
        <f t="shared" si="2"/>
        <v>99</v>
      </c>
      <c r="H16" s="22">
        <f t="shared" si="2"/>
        <v>99</v>
      </c>
      <c r="I16" s="22">
        <f t="shared" si="2"/>
        <v>99</v>
      </c>
      <c r="J16" s="22">
        <f t="shared" si="2"/>
        <v>99</v>
      </c>
      <c r="K16" s="22">
        <f t="shared" si="2"/>
        <v>99</v>
      </c>
    </row>
    <row r="17" spans="1:11" ht="31.5" x14ac:dyDescent="0.25">
      <c r="A17" s="55">
        <v>3</v>
      </c>
      <c r="B17" s="56" t="s">
        <v>69</v>
      </c>
      <c r="C17" s="21">
        <v>0.44</v>
      </c>
      <c r="D17" s="21">
        <v>0.44</v>
      </c>
      <c r="E17" s="23">
        <v>0.66</v>
      </c>
      <c r="F17" s="23">
        <v>0.66</v>
      </c>
      <c r="G17" s="23">
        <v>0.66</v>
      </c>
      <c r="H17" s="23">
        <v>0.66</v>
      </c>
      <c r="I17" s="23">
        <v>0.66</v>
      </c>
      <c r="J17" s="23">
        <v>0.66</v>
      </c>
      <c r="K17" s="23">
        <v>0.66</v>
      </c>
    </row>
    <row r="18" spans="1:11" ht="31.5" x14ac:dyDescent="0.25">
      <c r="A18" s="55">
        <v>4</v>
      </c>
      <c r="B18" s="56" t="s">
        <v>70</v>
      </c>
      <c r="C18" s="21">
        <v>0</v>
      </c>
      <c r="D18" s="21">
        <v>0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</row>
    <row r="19" spans="1:11" ht="31.5" x14ac:dyDescent="0.25">
      <c r="A19" s="55">
        <v>5</v>
      </c>
      <c r="B19" s="56" t="s">
        <v>71</v>
      </c>
      <c r="C19" s="21">
        <v>4.26</v>
      </c>
      <c r="D19" s="21">
        <v>4.26</v>
      </c>
      <c r="E19" s="23">
        <v>4.8757000000000001</v>
      </c>
      <c r="F19" s="23">
        <v>4.8757000000000001</v>
      </c>
      <c r="G19" s="23">
        <v>4.8757000000000001</v>
      </c>
      <c r="H19" s="23">
        <v>4.8757000000000001</v>
      </c>
      <c r="I19" s="23">
        <v>4.8757000000000001</v>
      </c>
      <c r="J19" s="23">
        <v>4.8757000000000001</v>
      </c>
      <c r="K19" s="23">
        <v>4.8757000000000001</v>
      </c>
    </row>
    <row r="20" spans="1:11" x14ac:dyDescent="0.25">
      <c r="A20" s="55" t="s">
        <v>72</v>
      </c>
      <c r="B20" s="56" t="s">
        <v>73</v>
      </c>
      <c r="C20" s="21">
        <v>0</v>
      </c>
      <c r="D20" s="21">
        <v>0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</row>
    <row r="21" spans="1:11" ht="31.5" x14ac:dyDescent="0.25">
      <c r="A21" s="55" t="s">
        <v>74</v>
      </c>
      <c r="B21" s="56" t="s">
        <v>75</v>
      </c>
      <c r="C21" s="21">
        <v>0</v>
      </c>
      <c r="D21" s="21">
        <v>0</v>
      </c>
      <c r="E21" s="22">
        <v>0.22</v>
      </c>
      <c r="F21" s="22">
        <v>0.22</v>
      </c>
      <c r="G21" s="22">
        <v>0.22</v>
      </c>
      <c r="H21" s="22">
        <v>0.22</v>
      </c>
      <c r="I21" s="22">
        <v>0.22</v>
      </c>
      <c r="J21" s="22">
        <v>0.22</v>
      </c>
      <c r="K21" s="22">
        <v>0.22</v>
      </c>
    </row>
    <row r="22" spans="1:11" ht="47.25" x14ac:dyDescent="0.25">
      <c r="A22" s="55" t="s">
        <v>76</v>
      </c>
      <c r="B22" s="56" t="s">
        <v>77</v>
      </c>
      <c r="C22" s="21">
        <v>35.159999999999997</v>
      </c>
      <c r="D22" s="21">
        <v>35.159999999999997</v>
      </c>
      <c r="E22" s="23">
        <f>E25+E28</f>
        <v>35.33516800000001</v>
      </c>
      <c r="F22" s="23">
        <f>F25+F28</f>
        <v>35.340000000000003</v>
      </c>
      <c r="G22" s="23">
        <v>35.208669999999998</v>
      </c>
      <c r="H22" s="23">
        <v>35.208669999999998</v>
      </c>
      <c r="I22" s="23">
        <v>35.208669999999998</v>
      </c>
      <c r="J22" s="23">
        <v>35.208669999999998</v>
      </c>
      <c r="K22" s="23">
        <v>35.208669999999998</v>
      </c>
    </row>
    <row r="23" spans="1:11" hidden="1" x14ac:dyDescent="0.25">
      <c r="A23" s="55" t="s">
        <v>78</v>
      </c>
      <c r="B23" s="56" t="s">
        <v>79</v>
      </c>
      <c r="C23" s="21"/>
      <c r="D23" s="21"/>
      <c r="E23" s="23">
        <v>182.76467399999979</v>
      </c>
      <c r="F23" s="22"/>
      <c r="G23" s="22"/>
      <c r="H23" s="22"/>
      <c r="I23" s="23"/>
      <c r="J23" s="23"/>
      <c r="K23" s="23"/>
    </row>
    <row r="24" spans="1:11" hidden="1" x14ac:dyDescent="0.25">
      <c r="A24" s="55" t="s">
        <v>80</v>
      </c>
      <c r="B24" s="56" t="s">
        <v>81</v>
      </c>
      <c r="C24" s="21"/>
      <c r="D24" s="21"/>
      <c r="E24" s="23">
        <v>12.865529000000002</v>
      </c>
      <c r="F24" s="22"/>
      <c r="G24" s="22"/>
      <c r="H24" s="22"/>
      <c r="I24" s="23"/>
      <c r="J24" s="23"/>
      <c r="K24" s="23"/>
    </row>
    <row r="25" spans="1:11" ht="63" x14ac:dyDescent="0.25">
      <c r="A25" s="55" t="s">
        <v>82</v>
      </c>
      <c r="B25" s="56" t="s">
        <v>83</v>
      </c>
      <c r="C25" s="21">
        <v>0</v>
      </c>
      <c r="D25" s="21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</row>
    <row r="26" spans="1:11" x14ac:dyDescent="0.25">
      <c r="A26" s="55" t="s">
        <v>84</v>
      </c>
      <c r="B26" s="56" t="s">
        <v>79</v>
      </c>
      <c r="C26" s="21">
        <v>0</v>
      </c>
      <c r="D26" s="21">
        <v>0</v>
      </c>
      <c r="E26" s="23">
        <v>0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</row>
    <row r="27" spans="1:11" x14ac:dyDescent="0.25">
      <c r="A27" s="55" t="s">
        <v>85</v>
      </c>
      <c r="B27" s="56" t="s">
        <v>81</v>
      </c>
      <c r="C27" s="21">
        <v>0</v>
      </c>
      <c r="D27" s="21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</row>
    <row r="28" spans="1:11" x14ac:dyDescent="0.25">
      <c r="A28" s="55" t="s">
        <v>86</v>
      </c>
      <c r="B28" s="56" t="s">
        <v>87</v>
      </c>
      <c r="C28" s="21">
        <v>35.159999999999997</v>
      </c>
      <c r="D28" s="21">
        <f>C28</f>
        <v>35.159999999999997</v>
      </c>
      <c r="E28" s="23">
        <f>E29+E30</f>
        <v>35.33516800000001</v>
      </c>
      <c r="F28" s="23">
        <f>F29+F30</f>
        <v>35.340000000000003</v>
      </c>
      <c r="G28" s="23">
        <f>G29+G30</f>
        <v>35.208370000000002</v>
      </c>
      <c r="H28" s="23">
        <f t="shared" ref="H28:K28" si="3">H29+H30</f>
        <v>35.208370000000002</v>
      </c>
      <c r="I28" s="23">
        <f t="shared" si="3"/>
        <v>35.208370000000002</v>
      </c>
      <c r="J28" s="23">
        <f t="shared" si="3"/>
        <v>35.208370000000002</v>
      </c>
      <c r="K28" s="23">
        <f t="shared" si="3"/>
        <v>35.208370000000002</v>
      </c>
    </row>
    <row r="29" spans="1:11" x14ac:dyDescent="0.25">
      <c r="A29" s="55" t="s">
        <v>88</v>
      </c>
      <c r="B29" s="56" t="s">
        <v>79</v>
      </c>
      <c r="C29" s="21">
        <v>31.1</v>
      </c>
      <c r="D29" s="21">
        <f>C29</f>
        <v>31.1</v>
      </c>
      <c r="E29" s="23">
        <v>31.107739999999989</v>
      </c>
      <c r="F29" s="23">
        <v>31.11</v>
      </c>
      <c r="G29" s="23">
        <v>31.013774999999999</v>
      </c>
      <c r="H29" s="23">
        <v>31.013774999999999</v>
      </c>
      <c r="I29" s="23">
        <v>31.013774999999999</v>
      </c>
      <c r="J29" s="23">
        <v>31.013774999999999</v>
      </c>
      <c r="K29" s="23">
        <v>31.013774999999999</v>
      </c>
    </row>
    <row r="30" spans="1:11" x14ac:dyDescent="0.25">
      <c r="A30" s="55" t="s">
        <v>89</v>
      </c>
      <c r="B30" s="56" t="s">
        <v>81</v>
      </c>
      <c r="C30" s="21">
        <v>4.0599999999999996</v>
      </c>
      <c r="D30" s="21">
        <f>C30</f>
        <v>4.0599999999999996</v>
      </c>
      <c r="E30" s="23">
        <v>4.2274280000000219</v>
      </c>
      <c r="F30" s="23">
        <v>4.2300000000000004</v>
      </c>
      <c r="G30" s="23">
        <v>4.1945949999999996</v>
      </c>
      <c r="H30" s="23">
        <v>4.1945949999999996</v>
      </c>
      <c r="I30" s="23">
        <v>4.1945949999999996</v>
      </c>
      <c r="J30" s="23">
        <v>4.1945949999999996</v>
      </c>
      <c r="K30" s="23">
        <v>4.1945949999999996</v>
      </c>
    </row>
    <row r="31" spans="1:11" ht="63" x14ac:dyDescent="0.25">
      <c r="A31" s="55" t="s">
        <v>90</v>
      </c>
      <c r="B31" s="56" t="s">
        <v>91</v>
      </c>
      <c r="C31" s="21">
        <v>39.159999999999997</v>
      </c>
      <c r="D31" s="21">
        <v>47.2</v>
      </c>
      <c r="E31" s="23">
        <f>40.6352392755733-E19</f>
        <v>35.759539275573296</v>
      </c>
      <c r="F31" s="23">
        <f>F32</f>
        <v>35.759539275573296</v>
      </c>
      <c r="G31" s="23">
        <f>G32</f>
        <v>35.759539275573296</v>
      </c>
      <c r="H31" s="23">
        <f>H32</f>
        <v>35.759539275573296</v>
      </c>
      <c r="I31" s="23">
        <f t="shared" ref="I31:K31" si="4">I32</f>
        <v>35.759539275573296</v>
      </c>
      <c r="J31" s="23">
        <f t="shared" si="4"/>
        <v>35.759539275573296</v>
      </c>
      <c r="K31" s="23">
        <f t="shared" si="4"/>
        <v>35.759539275573296</v>
      </c>
    </row>
    <row r="32" spans="1:11" x14ac:dyDescent="0.25">
      <c r="A32" s="55" t="s">
        <v>92</v>
      </c>
      <c r="B32" s="56" t="s">
        <v>87</v>
      </c>
      <c r="C32" s="21">
        <f>C31</f>
        <v>39.159999999999997</v>
      </c>
      <c r="D32" s="21">
        <f>D31</f>
        <v>47.2</v>
      </c>
      <c r="E32" s="23">
        <f>E31</f>
        <v>35.759539275573296</v>
      </c>
      <c r="F32" s="23">
        <f>F33+F34</f>
        <v>35.759539275573296</v>
      </c>
      <c r="G32" s="23">
        <f t="shared" ref="G32:K32" si="5">G33+G34</f>
        <v>35.759539275573296</v>
      </c>
      <c r="H32" s="23">
        <f>H33+H34</f>
        <v>35.759539275573296</v>
      </c>
      <c r="I32" s="23">
        <f t="shared" si="5"/>
        <v>35.759539275573296</v>
      </c>
      <c r="J32" s="23">
        <f t="shared" si="5"/>
        <v>35.759539275573296</v>
      </c>
      <c r="K32" s="23">
        <f t="shared" si="5"/>
        <v>35.759539275573296</v>
      </c>
    </row>
    <row r="33" spans="1:11" ht="15.75" customHeight="1" x14ac:dyDescent="0.25">
      <c r="A33" s="55" t="s">
        <v>93</v>
      </c>
      <c r="B33" s="56" t="s">
        <v>79</v>
      </c>
      <c r="C33" s="25">
        <f>C29*C32/C28</f>
        <v>34.638111490329926</v>
      </c>
      <c r="D33" s="25">
        <f>D29*D32/D28</f>
        <v>41.749715585893064</v>
      </c>
      <c r="E33" s="23">
        <f>E29*E32/E28</f>
        <v>31.481340354864642</v>
      </c>
      <c r="F33" s="23">
        <f>E33+F57</f>
        <v>31.481340354864642</v>
      </c>
      <c r="G33" s="23">
        <f>F33+G57</f>
        <v>31.481340354864642</v>
      </c>
      <c r="H33" s="23">
        <f t="shared" ref="H33:K33" si="6">G33+H57</f>
        <v>31.481340354864642</v>
      </c>
      <c r="I33" s="23">
        <f t="shared" si="6"/>
        <v>31.481340354864642</v>
      </c>
      <c r="J33" s="23">
        <f t="shared" si="6"/>
        <v>31.481340354864642</v>
      </c>
      <c r="K33" s="23">
        <f t="shared" si="6"/>
        <v>31.481340354864642</v>
      </c>
    </row>
    <row r="34" spans="1:11" ht="15.75" customHeight="1" x14ac:dyDescent="0.25">
      <c r="A34" s="55" t="s">
        <v>94</v>
      </c>
      <c r="B34" s="56" t="s">
        <v>81</v>
      </c>
      <c r="C34" s="25">
        <f>C30*C32/C28</f>
        <v>4.5218885096700792</v>
      </c>
      <c r="D34" s="25">
        <f>D30*D32/D28</f>
        <v>5.4502844141069406</v>
      </c>
      <c r="E34" s="23">
        <f>E30*E32/E28</f>
        <v>4.2781989207086548</v>
      </c>
      <c r="F34" s="23">
        <f>E34+F58</f>
        <v>4.2781989207086548</v>
      </c>
      <c r="G34" s="23">
        <f t="shared" ref="G34:K34" si="7">F34+G58</f>
        <v>4.2781989207086548</v>
      </c>
      <c r="H34" s="23">
        <f t="shared" si="7"/>
        <v>4.2781989207086548</v>
      </c>
      <c r="I34" s="23">
        <f t="shared" si="7"/>
        <v>4.2781989207086548</v>
      </c>
      <c r="J34" s="23">
        <f t="shared" si="7"/>
        <v>4.2781989207086548</v>
      </c>
      <c r="K34" s="23">
        <f t="shared" si="7"/>
        <v>4.2781989207086548</v>
      </c>
    </row>
    <row r="35" spans="1:11" ht="31.5" x14ac:dyDescent="0.25">
      <c r="A35" s="55" t="s">
        <v>95</v>
      </c>
      <c r="B35" s="56" t="s">
        <v>96</v>
      </c>
      <c r="C35" s="21">
        <v>0</v>
      </c>
      <c r="D35" s="21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</row>
    <row r="36" spans="1:11" ht="31.5" x14ac:dyDescent="0.25">
      <c r="A36" s="55" t="s">
        <v>97</v>
      </c>
      <c r="B36" s="56" t="s">
        <v>98</v>
      </c>
      <c r="C36" s="21">
        <v>0</v>
      </c>
      <c r="D36" s="21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</row>
    <row r="37" spans="1:11" ht="31.5" x14ac:dyDescent="0.25">
      <c r="A37" s="55" t="s">
        <v>99</v>
      </c>
      <c r="B37" s="56" t="s">
        <v>100</v>
      </c>
      <c r="C37" s="21">
        <v>59.14</v>
      </c>
      <c r="D37" s="21">
        <v>59.14</v>
      </c>
      <c r="E37" s="23">
        <f>E16-E19-E21-E17-E22</f>
        <v>57.909132</v>
      </c>
      <c r="F37" s="23">
        <f t="shared" ref="F37:K37" si="8">F16-F19-F21-F17-F22</f>
        <v>57.904300000000006</v>
      </c>
      <c r="G37" s="23">
        <f t="shared" si="8"/>
        <v>58.035630000000012</v>
      </c>
      <c r="H37" s="23">
        <f t="shared" si="8"/>
        <v>58.035630000000012</v>
      </c>
      <c r="I37" s="23">
        <f t="shared" si="8"/>
        <v>58.035630000000012</v>
      </c>
      <c r="J37" s="23">
        <f t="shared" si="8"/>
        <v>58.035630000000012</v>
      </c>
      <c r="K37" s="23">
        <f t="shared" si="8"/>
        <v>58.035630000000012</v>
      </c>
    </row>
    <row r="38" spans="1:11" ht="31.5" x14ac:dyDescent="0.25">
      <c r="A38" s="55" t="s">
        <v>101</v>
      </c>
      <c r="B38" s="56" t="s">
        <v>102</v>
      </c>
      <c r="C38" s="21">
        <f>C16-C19-C21-C17-C31</f>
        <v>55.14</v>
      </c>
      <c r="D38" s="21">
        <f>D16-D19-D21-D17-D31</f>
        <v>47.099999999999994</v>
      </c>
      <c r="E38" s="23">
        <f>E16-E19-E21-E17-E31</f>
        <v>57.484760724426714</v>
      </c>
      <c r="F38" s="23">
        <f>F16-F19-F21-F17-F31</f>
        <v>57.484760724426714</v>
      </c>
      <c r="G38" s="23">
        <f t="shared" ref="G38:K38" si="9">G16-G19-G21-G17-G31</f>
        <v>57.484760724426714</v>
      </c>
      <c r="H38" s="23">
        <f t="shared" si="9"/>
        <v>57.484760724426714</v>
      </c>
      <c r="I38" s="23">
        <f t="shared" si="9"/>
        <v>57.484760724426714</v>
      </c>
      <c r="J38" s="23">
        <f t="shared" si="9"/>
        <v>57.484760724426714</v>
      </c>
      <c r="K38" s="23">
        <f t="shared" si="9"/>
        <v>57.484760724426714</v>
      </c>
    </row>
    <row r="39" spans="1:11" ht="47.25" x14ac:dyDescent="0.25">
      <c r="A39" s="55" t="s">
        <v>103</v>
      </c>
      <c r="B39" s="56" t="s">
        <v>104</v>
      </c>
      <c r="C39" s="21">
        <v>65.8</v>
      </c>
      <c r="D39" s="21">
        <v>65.8</v>
      </c>
      <c r="E39" s="23">
        <f>E16-E17-33.2</f>
        <v>65.14</v>
      </c>
      <c r="F39" s="23">
        <f t="shared" ref="F39:K39" si="10">F16-F17-33.2</f>
        <v>65.14</v>
      </c>
      <c r="G39" s="23">
        <f t="shared" si="10"/>
        <v>65.14</v>
      </c>
      <c r="H39" s="23">
        <f t="shared" si="10"/>
        <v>65.14</v>
      </c>
      <c r="I39" s="23">
        <f t="shared" si="10"/>
        <v>65.14</v>
      </c>
      <c r="J39" s="23">
        <f t="shared" si="10"/>
        <v>65.14</v>
      </c>
      <c r="K39" s="23">
        <f t="shared" si="10"/>
        <v>65.14</v>
      </c>
    </row>
    <row r="40" spans="1:11" ht="78.75" x14ac:dyDescent="0.25">
      <c r="A40" s="55" t="s">
        <v>105</v>
      </c>
      <c r="B40" s="56" t="s">
        <v>106</v>
      </c>
      <c r="C40" s="21">
        <v>65.8</v>
      </c>
      <c r="D40" s="21">
        <v>65.8</v>
      </c>
      <c r="E40" s="23">
        <v>65.14</v>
      </c>
      <c r="F40" s="23">
        <v>65.14</v>
      </c>
      <c r="G40" s="23">
        <v>65.14</v>
      </c>
      <c r="H40" s="23">
        <v>65.14</v>
      </c>
      <c r="I40" s="23">
        <v>65.14</v>
      </c>
      <c r="J40" s="23">
        <v>65.14</v>
      </c>
      <c r="K40" s="23">
        <v>65.14</v>
      </c>
    </row>
    <row r="41" spans="1:11" x14ac:dyDescent="0.25">
      <c r="A41" s="55" t="s">
        <v>107</v>
      </c>
      <c r="B41" s="56" t="s">
        <v>166</v>
      </c>
      <c r="C41" s="21">
        <v>138.16</v>
      </c>
      <c r="D41" s="21">
        <v>141.47999999999999</v>
      </c>
      <c r="E41" s="22">
        <v>137.55000000000001</v>
      </c>
      <c r="F41" s="22">
        <v>135.62</v>
      </c>
      <c r="G41" s="22">
        <v>118.127</v>
      </c>
      <c r="H41" s="22">
        <v>117.999</v>
      </c>
      <c r="I41" s="22">
        <v>117.999</v>
      </c>
      <c r="J41" s="22">
        <v>117.999</v>
      </c>
      <c r="K41" s="22">
        <v>117.999</v>
      </c>
    </row>
    <row r="42" spans="1:11" x14ac:dyDescent="0.25">
      <c r="A42" s="55" t="s">
        <v>108</v>
      </c>
      <c r="B42" s="56" t="s">
        <v>167</v>
      </c>
      <c r="C42" s="21">
        <v>0.84</v>
      </c>
      <c r="D42" s="21">
        <v>0.82</v>
      </c>
      <c r="E42" s="22">
        <v>0.79500000000000004</v>
      </c>
      <c r="F42" s="22">
        <v>0.79700000000000004</v>
      </c>
      <c r="G42" s="22">
        <v>0.77800000000000002</v>
      </c>
      <c r="H42" s="22">
        <v>0.80300000000000005</v>
      </c>
      <c r="I42" s="22">
        <v>0.80300000000000005</v>
      </c>
      <c r="J42" s="22">
        <v>0.80300000000000005</v>
      </c>
      <c r="K42" s="22">
        <v>0.80300000000000005</v>
      </c>
    </row>
    <row r="43" spans="1:11" x14ac:dyDescent="0.25">
      <c r="A43" s="55" t="s">
        <v>168</v>
      </c>
      <c r="B43" s="56" t="s">
        <v>169</v>
      </c>
      <c r="C43" s="21">
        <v>137.33000000000001</v>
      </c>
      <c r="D43" s="21">
        <v>140.66</v>
      </c>
      <c r="E43" s="22">
        <v>136.755</v>
      </c>
      <c r="F43" s="22">
        <v>134.82300000000001</v>
      </c>
      <c r="G43" s="22">
        <v>117.35</v>
      </c>
      <c r="H43" s="22">
        <v>117.196</v>
      </c>
      <c r="I43" s="22">
        <v>117.196</v>
      </c>
      <c r="J43" s="22">
        <v>117.196</v>
      </c>
      <c r="K43" s="22">
        <v>117.196</v>
      </c>
    </row>
    <row r="44" spans="1:11" x14ac:dyDescent="0.25">
      <c r="A44" s="55" t="s">
        <v>170</v>
      </c>
      <c r="B44" s="56" t="s">
        <v>171</v>
      </c>
      <c r="C44" s="21">
        <v>51.98</v>
      </c>
      <c r="D44" s="21">
        <v>55.13</v>
      </c>
      <c r="E44" s="22">
        <v>49.868000000000002</v>
      </c>
      <c r="F44" s="22">
        <v>47.561999999999998</v>
      </c>
      <c r="G44" s="22">
        <v>29.71</v>
      </c>
      <c r="H44" s="22">
        <v>29.71</v>
      </c>
      <c r="I44" s="22">
        <v>29.71</v>
      </c>
      <c r="J44" s="22">
        <v>29.71</v>
      </c>
      <c r="K44" s="22">
        <v>29.71</v>
      </c>
    </row>
    <row r="45" spans="1:11" ht="31.5" x14ac:dyDescent="0.25">
      <c r="A45" s="55" t="s">
        <v>172</v>
      </c>
      <c r="B45" s="56" t="s">
        <v>173</v>
      </c>
      <c r="C45" s="21">
        <v>85.35</v>
      </c>
      <c r="D45" s="21">
        <v>85.54</v>
      </c>
      <c r="E45" s="22">
        <v>86.887</v>
      </c>
      <c r="F45" s="22">
        <v>87.260999999999996</v>
      </c>
      <c r="G45" s="22">
        <v>87.64</v>
      </c>
      <c r="H45" s="22">
        <v>87.486000000000004</v>
      </c>
      <c r="I45" s="22">
        <v>87.486000000000004</v>
      </c>
      <c r="J45" s="22">
        <v>87.486000000000004</v>
      </c>
      <c r="K45" s="22">
        <v>87.486000000000004</v>
      </c>
    </row>
    <row r="48" spans="1:11" x14ac:dyDescent="0.25">
      <c r="F48" s="27" t="s">
        <v>109</v>
      </c>
      <c r="G48" s="27">
        <v>6453.88</v>
      </c>
      <c r="H48" s="27">
        <f>($E$19*G48)/$G$53</f>
        <v>0.4088124671033701</v>
      </c>
    </row>
    <row r="49" spans="2:11" x14ac:dyDescent="0.25">
      <c r="F49" s="27" t="s">
        <v>110</v>
      </c>
      <c r="G49" s="27">
        <v>16584.96</v>
      </c>
      <c r="H49" s="27">
        <f>($E$19*G49)/$G$53</f>
        <v>1.050552290158898</v>
      </c>
    </row>
    <row r="50" spans="2:11" x14ac:dyDescent="0.25">
      <c r="F50" s="27" t="s">
        <v>111</v>
      </c>
      <c r="G50" s="27">
        <v>16760.14</v>
      </c>
      <c r="H50" s="27">
        <f>($E$19*G50)/$G$53</f>
        <v>1.0616488348710973</v>
      </c>
    </row>
    <row r="51" spans="2:11" x14ac:dyDescent="0.25">
      <c r="F51" s="27" t="s">
        <v>112</v>
      </c>
      <c r="G51" s="27">
        <v>16622.48</v>
      </c>
      <c r="H51" s="27">
        <f>($E$19*G51)/$G$53</f>
        <v>1.0529289447861481</v>
      </c>
    </row>
    <row r="52" spans="2:11" x14ac:dyDescent="0.25">
      <c r="F52" s="27" t="s">
        <v>113</v>
      </c>
      <c r="G52" s="27">
        <v>20550.71</v>
      </c>
      <c r="H52" s="27">
        <f>($E$19*G52)/$G$53</f>
        <v>1.3017574630804878</v>
      </c>
    </row>
    <row r="53" spans="2:11" x14ac:dyDescent="0.25">
      <c r="F53" s="27" t="s">
        <v>114</v>
      </c>
      <c r="G53" s="27">
        <f>SUM(G48:G52)</f>
        <v>76972.169999999984</v>
      </c>
      <c r="H53" s="27">
        <f>SUM(H48:H52)</f>
        <v>4.875700000000001</v>
      </c>
    </row>
    <row r="55" spans="2:11" x14ac:dyDescent="0.25">
      <c r="E55" s="18"/>
      <c r="F55" s="18"/>
      <c r="G55" s="18"/>
      <c r="H55" s="18"/>
      <c r="I55" s="18"/>
      <c r="J55" s="18"/>
      <c r="K55" s="18"/>
    </row>
    <row r="56" spans="2:11" x14ac:dyDescent="0.25">
      <c r="B56" s="26" t="s">
        <v>115</v>
      </c>
      <c r="C56" s="26"/>
      <c r="D56" s="26"/>
      <c r="E56" s="27" t="s">
        <v>116</v>
      </c>
      <c r="F56" s="27">
        <f>F57+F58</f>
        <v>0</v>
      </c>
      <c r="G56" s="27">
        <f t="shared" ref="G56:K56" si="11">G57+G58</f>
        <v>0</v>
      </c>
      <c r="H56" s="27">
        <f t="shared" si="11"/>
        <v>0</v>
      </c>
      <c r="I56" s="27">
        <f t="shared" si="11"/>
        <v>0</v>
      </c>
      <c r="J56" s="27">
        <f t="shared" si="11"/>
        <v>0</v>
      </c>
      <c r="K56" s="27">
        <f t="shared" si="11"/>
        <v>0</v>
      </c>
    </row>
    <row r="57" spans="2:11" x14ac:dyDescent="0.25">
      <c r="B57" s="26"/>
      <c r="C57" s="26"/>
      <c r="D57" s="26"/>
      <c r="E57" s="27" t="s">
        <v>117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</row>
    <row r="58" spans="2:11" x14ac:dyDescent="0.25">
      <c r="B58" s="26"/>
      <c r="C58" s="26"/>
      <c r="D58" s="26"/>
      <c r="E58" s="27" t="s">
        <v>118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</row>
  </sheetData>
  <mergeCells count="1">
    <mergeCell ref="A8:K8"/>
  </mergeCells>
  <pageMargins left="0.25" right="0.25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20"/>
  <sheetViews>
    <sheetView view="pageBreakPreview" zoomScaleNormal="100" zoomScaleSheetLayoutView="100" workbookViewId="0">
      <selection sqref="A1:XFD1048576"/>
    </sheetView>
  </sheetViews>
  <sheetFormatPr defaultRowHeight="15.75" x14ac:dyDescent="0.25"/>
  <cols>
    <col min="1" max="1" width="53.28515625" style="19" customWidth="1"/>
    <col min="2" max="2" width="10.7109375" style="19" customWidth="1"/>
    <col min="3" max="3" width="13.7109375" style="19" customWidth="1"/>
    <col min="4" max="16384" width="9.140625" style="19"/>
  </cols>
  <sheetData>
    <row r="1" spans="1:3" x14ac:dyDescent="0.25">
      <c r="C1" s="57" t="s">
        <v>208</v>
      </c>
    </row>
    <row r="2" spans="1:3" x14ac:dyDescent="0.25">
      <c r="C2" s="58" t="s">
        <v>53</v>
      </c>
    </row>
    <row r="3" spans="1:3" x14ac:dyDescent="0.25">
      <c r="C3" s="58" t="s">
        <v>54</v>
      </c>
    </row>
    <row r="4" spans="1:3" x14ac:dyDescent="0.25">
      <c r="C4" s="58" t="s">
        <v>207</v>
      </c>
    </row>
    <row r="6" spans="1:3" x14ac:dyDescent="0.25">
      <c r="B6" s="77" t="s">
        <v>7</v>
      </c>
      <c r="C6" s="77"/>
    </row>
    <row r="7" spans="1:3" ht="24" customHeight="1" x14ac:dyDescent="0.25">
      <c r="A7" s="78" t="s">
        <v>8</v>
      </c>
      <c r="B7" s="78"/>
      <c r="C7" s="78"/>
    </row>
    <row r="8" spans="1:3" ht="30" customHeight="1" x14ac:dyDescent="0.25">
      <c r="A8" s="59" t="s">
        <v>5</v>
      </c>
      <c r="B8" s="60" t="s">
        <v>6</v>
      </c>
      <c r="C8" s="60" t="s">
        <v>194</v>
      </c>
    </row>
    <row r="9" spans="1:3" ht="24" customHeight="1" x14ac:dyDescent="0.25">
      <c r="A9" s="61" t="s">
        <v>9</v>
      </c>
      <c r="B9" s="62" t="s">
        <v>21</v>
      </c>
      <c r="C9" s="63">
        <v>110</v>
      </c>
    </row>
    <row r="10" spans="1:3" ht="24" customHeight="1" x14ac:dyDescent="0.25">
      <c r="A10" s="61" t="s">
        <v>10</v>
      </c>
      <c r="B10" s="62" t="s">
        <v>22</v>
      </c>
      <c r="C10" s="63">
        <v>66</v>
      </c>
    </row>
    <row r="11" spans="1:3" ht="24" customHeight="1" x14ac:dyDescent="0.25">
      <c r="A11" s="61" t="s">
        <v>11</v>
      </c>
      <c r="B11" s="64" t="s">
        <v>23</v>
      </c>
      <c r="C11" s="63">
        <v>4</v>
      </c>
    </row>
    <row r="12" spans="1:3" ht="24" customHeight="1" x14ac:dyDescent="0.25">
      <c r="A12" s="61" t="s">
        <v>12</v>
      </c>
      <c r="B12" s="65" t="s">
        <v>165</v>
      </c>
      <c r="C12" s="63">
        <v>185</v>
      </c>
    </row>
    <row r="13" spans="1:3" ht="32.25" customHeight="1" x14ac:dyDescent="0.25">
      <c r="A13" s="61" t="s">
        <v>13</v>
      </c>
      <c r="B13" s="62" t="s">
        <v>21</v>
      </c>
      <c r="C13" s="63">
        <v>65.39</v>
      </c>
    </row>
    <row r="14" spans="1:3" ht="24" customHeight="1" x14ac:dyDescent="0.25">
      <c r="A14" s="61" t="s">
        <v>14</v>
      </c>
      <c r="B14" s="64" t="s">
        <v>21</v>
      </c>
      <c r="C14" s="63">
        <v>56.1</v>
      </c>
    </row>
    <row r="15" spans="1:3" ht="24" customHeight="1" x14ac:dyDescent="0.25">
      <c r="A15" s="61" t="s">
        <v>15</v>
      </c>
      <c r="B15" s="65" t="s">
        <v>21</v>
      </c>
      <c r="C15" s="63">
        <v>7.86</v>
      </c>
    </row>
    <row r="16" spans="1:3" ht="24" customHeight="1" x14ac:dyDescent="0.25">
      <c r="A16" s="61" t="s">
        <v>16</v>
      </c>
      <c r="B16" s="62" t="s">
        <v>21</v>
      </c>
      <c r="C16" s="63">
        <v>1.42</v>
      </c>
    </row>
    <row r="17" spans="1:3" ht="24" customHeight="1" x14ac:dyDescent="0.25">
      <c r="A17" s="61" t="s">
        <v>17</v>
      </c>
      <c r="B17" s="65" t="s">
        <v>21</v>
      </c>
      <c r="C17" s="63">
        <v>36.1</v>
      </c>
    </row>
    <row r="18" spans="1:3" ht="24" customHeight="1" x14ac:dyDescent="0.25">
      <c r="A18" s="61" t="s">
        <v>18</v>
      </c>
      <c r="B18" s="64" t="s">
        <v>21</v>
      </c>
      <c r="C18" s="63">
        <v>0</v>
      </c>
    </row>
    <row r="19" spans="1:3" ht="24" customHeight="1" x14ac:dyDescent="0.25">
      <c r="A19" s="61" t="s">
        <v>19</v>
      </c>
      <c r="B19" s="64" t="s">
        <v>21</v>
      </c>
      <c r="C19" s="63">
        <v>30</v>
      </c>
    </row>
    <row r="20" spans="1:3" ht="24" customHeight="1" x14ac:dyDescent="0.25">
      <c r="A20" s="61" t="s">
        <v>20</v>
      </c>
      <c r="B20" s="62" t="s">
        <v>24</v>
      </c>
      <c r="C20" s="63">
        <v>27.27272727272727</v>
      </c>
    </row>
  </sheetData>
  <mergeCells count="2">
    <mergeCell ref="B6:C6"/>
    <mergeCell ref="A7: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19"/>
  <sheetViews>
    <sheetView view="pageBreakPreview" zoomScaleNormal="90" zoomScaleSheetLayoutView="100" workbookViewId="0">
      <selection activeCell="N15" sqref="N15"/>
    </sheetView>
  </sheetViews>
  <sheetFormatPr defaultRowHeight="15.75" x14ac:dyDescent="0.25"/>
  <cols>
    <col min="1" max="1" width="7.140625" style="1" customWidth="1"/>
    <col min="2" max="2" width="43.7109375" style="1" customWidth="1"/>
    <col min="3" max="5" width="9.5703125" style="1" customWidth="1"/>
    <col min="6" max="7" width="10.42578125" style="1" customWidth="1"/>
    <col min="8" max="8" width="9.5703125" style="1" customWidth="1"/>
    <col min="9" max="9" width="11.5703125" style="1" customWidth="1"/>
    <col min="10" max="16384" width="9.140625" style="1"/>
  </cols>
  <sheetData>
    <row r="1" spans="1:9" x14ac:dyDescent="0.25">
      <c r="I1" s="29" t="s">
        <v>186</v>
      </c>
    </row>
    <row r="2" spans="1:9" x14ac:dyDescent="0.25">
      <c r="I2" s="6" t="s">
        <v>53</v>
      </c>
    </row>
    <row r="3" spans="1:9" x14ac:dyDescent="0.25">
      <c r="I3" s="6" t="s">
        <v>54</v>
      </c>
    </row>
    <row r="4" spans="1:9" x14ac:dyDescent="0.25">
      <c r="I4" s="6" t="s">
        <v>207</v>
      </c>
    </row>
    <row r="6" spans="1:9" x14ac:dyDescent="0.25">
      <c r="H6" s="80" t="s">
        <v>43</v>
      </c>
      <c r="I6" s="80"/>
    </row>
    <row r="8" spans="1:9" ht="24.75" customHeight="1" x14ac:dyDescent="0.25">
      <c r="A8" s="79" t="s">
        <v>193</v>
      </c>
      <c r="B8" s="79"/>
      <c r="C8" s="79"/>
      <c r="D8" s="79"/>
      <c r="E8" s="79"/>
      <c r="F8" s="79"/>
      <c r="G8" s="79"/>
      <c r="H8" s="79"/>
      <c r="I8" s="79"/>
    </row>
    <row r="9" spans="1:9" ht="30" customHeight="1" x14ac:dyDescent="0.25">
      <c r="A9" s="4" t="s">
        <v>25</v>
      </c>
      <c r="B9" s="5" t="s">
        <v>44</v>
      </c>
      <c r="C9" s="4">
        <v>2020</v>
      </c>
      <c r="D9" s="4">
        <v>2021</v>
      </c>
      <c r="E9" s="4">
        <v>2022</v>
      </c>
      <c r="F9" s="4">
        <v>2023</v>
      </c>
      <c r="G9" s="4">
        <v>2024</v>
      </c>
      <c r="H9" s="4">
        <v>2025</v>
      </c>
      <c r="I9" s="4" t="s">
        <v>45</v>
      </c>
    </row>
    <row r="10" spans="1:9" ht="30" customHeight="1" x14ac:dyDescent="0.25">
      <c r="A10" s="2">
        <v>1</v>
      </c>
      <c r="B10" s="3" t="s">
        <v>46</v>
      </c>
      <c r="C10" s="11" t="s">
        <v>47</v>
      </c>
      <c r="D10" s="11" t="s">
        <v>47</v>
      </c>
      <c r="E10" s="11" t="s">
        <v>47</v>
      </c>
      <c r="F10" s="11" t="s">
        <v>47</v>
      </c>
      <c r="G10" s="11" t="s">
        <v>47</v>
      </c>
      <c r="H10" s="11" t="s">
        <v>47</v>
      </c>
      <c r="I10" s="11" t="s">
        <v>47</v>
      </c>
    </row>
    <row r="11" spans="1:9" ht="30" customHeight="1" x14ac:dyDescent="0.25">
      <c r="A11" s="2">
        <v>2</v>
      </c>
      <c r="B11" s="3" t="s">
        <v>48</v>
      </c>
      <c r="C11" s="12">
        <v>141764.46863470357</v>
      </c>
      <c r="D11" s="12">
        <v>144152</v>
      </c>
      <c r="E11" s="11">
        <v>140078</v>
      </c>
      <c r="F11" s="31">
        <v>138191</v>
      </c>
      <c r="G11" s="31">
        <f>120.432275472113*1000</f>
        <v>120432.275472113</v>
      </c>
      <c r="H11" s="31">
        <f>120.188923825437*1000</f>
        <v>120188.923825437</v>
      </c>
      <c r="I11" s="31">
        <f>120.188923825437*1000</f>
        <v>120188.923825437</v>
      </c>
    </row>
    <row r="12" spans="1:9" ht="35.25" customHeight="1" x14ac:dyDescent="0.25">
      <c r="A12" s="2">
        <v>3</v>
      </c>
      <c r="B12" s="3" t="s">
        <v>49</v>
      </c>
      <c r="C12" s="10">
        <v>153.02874096816194</v>
      </c>
      <c r="D12" s="10">
        <v>152.16322563772715</v>
      </c>
      <c r="E12" s="37">
        <v>152.17747544094641</v>
      </c>
      <c r="F12" s="46">
        <v>154.37125792655951</v>
      </c>
      <c r="G12" s="46">
        <v>157.43419089709201</v>
      </c>
      <c r="H12" s="46">
        <v>157.42941629058436</v>
      </c>
      <c r="I12" s="46">
        <v>157.42941629058436</v>
      </c>
    </row>
    <row r="13" spans="1:9" ht="36.75" customHeight="1" x14ac:dyDescent="0.25">
      <c r="A13" s="2">
        <v>4</v>
      </c>
      <c r="B13" s="3" t="s">
        <v>50</v>
      </c>
      <c r="C13" s="12">
        <v>35595.324999999997</v>
      </c>
      <c r="D13" s="12">
        <v>36725.71</v>
      </c>
      <c r="E13" s="11">
        <v>36762.30431077072</v>
      </c>
      <c r="F13" s="31">
        <v>36362.533000000003</v>
      </c>
      <c r="G13" s="31">
        <v>34009.041308241198</v>
      </c>
      <c r="H13" s="31">
        <f>33.9704105318483*1000</f>
        <v>33970.410531848305</v>
      </c>
      <c r="I13" s="31">
        <f>33.9704105318483*1000</f>
        <v>33970.410531848305</v>
      </c>
    </row>
    <row r="14" spans="1:9" ht="30" customHeight="1" x14ac:dyDescent="0.25">
      <c r="A14" s="2">
        <v>5</v>
      </c>
      <c r="B14" s="3" t="s">
        <v>191</v>
      </c>
      <c r="C14" s="30">
        <v>75747</v>
      </c>
      <c r="D14" s="30">
        <v>79444</v>
      </c>
      <c r="E14" s="31">
        <v>79805</v>
      </c>
      <c r="F14" s="31">
        <v>78924.600000000006</v>
      </c>
      <c r="G14" s="31">
        <v>75176.978145297893</v>
      </c>
      <c r="H14" s="31">
        <f>75.2752449914089*1000</f>
        <v>75275.244991408894</v>
      </c>
      <c r="I14" s="31">
        <f>75.2752449914089*1000</f>
        <v>75275.244991408894</v>
      </c>
    </row>
    <row r="15" spans="1:9" ht="43.5" customHeight="1" x14ac:dyDescent="0.25">
      <c r="A15" s="2">
        <v>6</v>
      </c>
      <c r="B15" s="3" t="s">
        <v>145</v>
      </c>
      <c r="C15" s="11" t="s">
        <v>2</v>
      </c>
      <c r="D15" s="11" t="s">
        <v>2</v>
      </c>
      <c r="E15" s="11" t="s">
        <v>2</v>
      </c>
      <c r="F15" s="11" t="s">
        <v>2</v>
      </c>
      <c r="G15" s="11" t="s">
        <v>2</v>
      </c>
      <c r="H15" s="11" t="s">
        <v>2</v>
      </c>
      <c r="I15" s="11" t="s">
        <v>2</v>
      </c>
    </row>
    <row r="16" spans="1:9" ht="38.25" customHeight="1" x14ac:dyDescent="0.25">
      <c r="A16" s="2">
        <v>7</v>
      </c>
      <c r="B16" s="3" t="s">
        <v>146</v>
      </c>
      <c r="C16" s="11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1">
        <v>0</v>
      </c>
    </row>
    <row r="17" spans="1:9" ht="30" customHeight="1" x14ac:dyDescent="0.25">
      <c r="A17" s="2">
        <v>8</v>
      </c>
      <c r="B17" s="3" t="s">
        <v>147</v>
      </c>
      <c r="C17" s="11" t="s">
        <v>2</v>
      </c>
      <c r="D17" s="11" t="s">
        <v>2</v>
      </c>
      <c r="E17" s="11" t="s">
        <v>2</v>
      </c>
      <c r="F17" s="11" t="s">
        <v>2</v>
      </c>
      <c r="G17" s="11" t="s">
        <v>2</v>
      </c>
      <c r="H17" s="11" t="s">
        <v>2</v>
      </c>
      <c r="I17" s="11" t="s">
        <v>2</v>
      </c>
    </row>
    <row r="18" spans="1:9" ht="30" customHeight="1" x14ac:dyDescent="0.25">
      <c r="A18" s="2">
        <v>9</v>
      </c>
      <c r="B18" s="3" t="s">
        <v>148</v>
      </c>
      <c r="C18" s="11" t="s">
        <v>2</v>
      </c>
      <c r="D18" s="11" t="s">
        <v>2</v>
      </c>
      <c r="E18" s="11" t="s">
        <v>2</v>
      </c>
      <c r="F18" s="11" t="s">
        <v>2</v>
      </c>
      <c r="G18" s="11" t="s">
        <v>2</v>
      </c>
      <c r="H18" s="11" t="s">
        <v>2</v>
      </c>
      <c r="I18" s="11" t="s">
        <v>2</v>
      </c>
    </row>
    <row r="19" spans="1:9" ht="30" customHeight="1" x14ac:dyDescent="0.25">
      <c r="A19" s="2">
        <v>10</v>
      </c>
      <c r="B19" s="3" t="s">
        <v>149</v>
      </c>
      <c r="C19" s="11" t="s">
        <v>2</v>
      </c>
      <c r="D19" s="11" t="s">
        <v>2</v>
      </c>
      <c r="E19" s="11" t="s">
        <v>2</v>
      </c>
      <c r="F19" s="11" t="s">
        <v>2</v>
      </c>
      <c r="G19" s="11" t="s">
        <v>2</v>
      </c>
      <c r="H19" s="11" t="s">
        <v>2</v>
      </c>
      <c r="I19" s="11" t="s">
        <v>2</v>
      </c>
    </row>
  </sheetData>
  <mergeCells count="2">
    <mergeCell ref="A8:I8"/>
    <mergeCell ref="H6:I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40"/>
  <sheetViews>
    <sheetView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9"/>
    <col min="2" max="2" width="41" style="9" customWidth="1"/>
    <col min="3" max="3" width="12.5703125" style="9" customWidth="1"/>
    <col min="4" max="4" width="12.42578125" style="9" customWidth="1"/>
    <col min="5" max="5" width="12.5703125" style="9" customWidth="1"/>
    <col min="6" max="6" width="11.7109375" style="9" customWidth="1"/>
    <col min="7" max="7" width="12.42578125" style="9" customWidth="1"/>
    <col min="8" max="16384" width="9.140625" style="9"/>
  </cols>
  <sheetData>
    <row r="1" spans="1:8" ht="15.75" x14ac:dyDescent="0.25">
      <c r="B1" s="19"/>
      <c r="C1" s="19"/>
      <c r="E1" s="19"/>
      <c r="G1" s="57" t="s">
        <v>209</v>
      </c>
    </row>
    <row r="2" spans="1:8" ht="15.75" x14ac:dyDescent="0.25">
      <c r="B2" s="19"/>
      <c r="C2" s="19"/>
      <c r="E2" s="19"/>
      <c r="G2" s="58" t="s">
        <v>53</v>
      </c>
    </row>
    <row r="3" spans="1:8" ht="15.75" x14ac:dyDescent="0.25">
      <c r="B3" s="19"/>
      <c r="C3" s="19"/>
      <c r="E3" s="19"/>
      <c r="G3" s="58" t="s">
        <v>54</v>
      </c>
    </row>
    <row r="4" spans="1:8" ht="15.75" x14ac:dyDescent="0.25">
      <c r="B4" s="19"/>
      <c r="C4" s="19"/>
      <c r="E4" s="19"/>
      <c r="G4" s="58" t="s">
        <v>207</v>
      </c>
    </row>
    <row r="5" spans="1:8" ht="15.75" x14ac:dyDescent="0.25">
      <c r="C5" s="66"/>
      <c r="D5" s="66"/>
      <c r="E5" s="19"/>
      <c r="F5" s="19"/>
      <c r="G5" s="19"/>
      <c r="H5" s="58"/>
    </row>
    <row r="6" spans="1:8" ht="15.75" x14ac:dyDescent="0.25">
      <c r="C6" s="66"/>
      <c r="D6" s="66"/>
      <c r="E6" s="19"/>
      <c r="F6" s="19"/>
      <c r="G6" s="19" t="s">
        <v>119</v>
      </c>
      <c r="H6" s="58"/>
    </row>
    <row r="7" spans="1:8" ht="15.75" x14ac:dyDescent="0.25">
      <c r="C7" s="66"/>
      <c r="D7" s="66"/>
      <c r="E7" s="19"/>
      <c r="F7" s="19"/>
      <c r="G7" s="19"/>
      <c r="H7" s="58"/>
    </row>
    <row r="8" spans="1:8" ht="31.5" customHeight="1" x14ac:dyDescent="0.25">
      <c r="A8" s="81" t="s">
        <v>120</v>
      </c>
      <c r="B8" s="81"/>
      <c r="C8" s="81"/>
      <c r="D8" s="81"/>
      <c r="E8" s="81"/>
      <c r="F8" s="81"/>
      <c r="G8" s="81"/>
    </row>
    <row r="10" spans="1:8" ht="6.75" customHeight="1" x14ac:dyDescent="0.25">
      <c r="A10" s="82"/>
      <c r="B10" s="82"/>
      <c r="C10" s="82" t="s">
        <v>121</v>
      </c>
      <c r="D10" s="82" t="s">
        <v>122</v>
      </c>
      <c r="E10" s="82"/>
      <c r="F10" s="82"/>
      <c r="G10" s="82"/>
      <c r="H10" s="8"/>
    </row>
    <row r="11" spans="1:8" ht="6.75" customHeight="1" x14ac:dyDescent="0.25">
      <c r="A11" s="82"/>
      <c r="B11" s="82"/>
      <c r="C11" s="82"/>
      <c r="D11" s="82"/>
      <c r="E11" s="82"/>
      <c r="F11" s="82"/>
      <c r="G11" s="82"/>
      <c r="H11" s="8"/>
    </row>
    <row r="12" spans="1:8" ht="38.25" x14ac:dyDescent="0.25">
      <c r="A12" s="82"/>
      <c r="B12" s="82"/>
      <c r="C12" s="82"/>
      <c r="D12" s="34" t="s">
        <v>123</v>
      </c>
      <c r="E12" s="34" t="s">
        <v>124</v>
      </c>
      <c r="F12" s="82"/>
      <c r="G12" s="82"/>
      <c r="H12" s="8"/>
    </row>
    <row r="13" spans="1:8" x14ac:dyDescent="0.25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8"/>
    </row>
    <row r="14" spans="1:8" x14ac:dyDescent="0.25">
      <c r="A14" s="83" t="s">
        <v>125</v>
      </c>
      <c r="B14" s="83"/>
      <c r="C14" s="83"/>
      <c r="D14" s="83"/>
      <c r="E14" s="83"/>
      <c r="F14" s="83"/>
      <c r="G14" s="83"/>
      <c r="H14" s="8"/>
    </row>
    <row r="15" spans="1:8" x14ac:dyDescent="0.25">
      <c r="A15" s="36"/>
      <c r="B15" s="36"/>
      <c r="C15" s="67"/>
      <c r="D15" s="67"/>
      <c r="E15" s="67"/>
      <c r="F15" s="67"/>
      <c r="G15" s="36"/>
      <c r="H15" s="8"/>
    </row>
    <row r="16" spans="1:8" ht="30" customHeight="1" x14ac:dyDescent="0.25">
      <c r="A16" s="83" t="s">
        <v>126</v>
      </c>
      <c r="B16" s="83"/>
      <c r="C16" s="83"/>
      <c r="D16" s="83"/>
      <c r="E16" s="83"/>
      <c r="F16" s="83"/>
      <c r="G16" s="83"/>
      <c r="H16" s="8"/>
    </row>
    <row r="17" spans="1:8" x14ac:dyDescent="0.25">
      <c r="A17" s="36"/>
      <c r="B17" s="36"/>
      <c r="C17" s="67"/>
      <c r="D17" s="67"/>
      <c r="E17" s="67"/>
      <c r="F17" s="67"/>
      <c r="G17" s="36"/>
      <c r="H17" s="8"/>
    </row>
    <row r="18" spans="1:8" x14ac:dyDescent="0.25">
      <c r="A18" s="83" t="s">
        <v>127</v>
      </c>
      <c r="B18" s="83"/>
      <c r="C18" s="83"/>
      <c r="D18" s="83"/>
      <c r="E18" s="83"/>
      <c r="F18" s="83"/>
      <c r="G18" s="83"/>
      <c r="H18" s="8"/>
    </row>
    <row r="19" spans="1:8" x14ac:dyDescent="0.25">
      <c r="A19" s="36"/>
      <c r="B19" s="36"/>
      <c r="C19" s="34"/>
      <c r="D19" s="34"/>
      <c r="E19" s="34"/>
      <c r="F19" s="34"/>
      <c r="G19" s="36"/>
      <c r="H19" s="8"/>
    </row>
    <row r="20" spans="1:8" ht="30.75" customHeight="1" x14ac:dyDescent="0.25">
      <c r="A20" s="83" t="s">
        <v>128</v>
      </c>
      <c r="B20" s="83"/>
      <c r="C20" s="83"/>
      <c r="D20" s="83"/>
      <c r="E20" s="83"/>
      <c r="F20" s="83"/>
      <c r="G20" s="83"/>
      <c r="H20" s="8"/>
    </row>
    <row r="21" spans="1:8" x14ac:dyDescent="0.25">
      <c r="A21" s="34"/>
      <c r="B21" s="34"/>
      <c r="C21" s="34"/>
      <c r="D21" s="82"/>
      <c r="E21" s="82"/>
      <c r="F21" s="34"/>
      <c r="G21" s="34"/>
      <c r="H21" s="8"/>
    </row>
    <row r="22" spans="1:8" x14ac:dyDescent="0.25">
      <c r="A22" s="83" t="s">
        <v>129</v>
      </c>
      <c r="B22" s="83"/>
      <c r="C22" s="83"/>
      <c r="D22" s="83"/>
      <c r="E22" s="83"/>
      <c r="F22" s="83"/>
      <c r="G22" s="83"/>
      <c r="H22" s="8"/>
    </row>
    <row r="23" spans="1:8" x14ac:dyDescent="0.25">
      <c r="A23" s="34"/>
      <c r="B23" s="36"/>
      <c r="C23" s="36"/>
      <c r="D23" s="36"/>
      <c r="E23" s="36"/>
      <c r="F23" s="34"/>
      <c r="G23" s="68"/>
      <c r="H23" s="8"/>
    </row>
    <row r="24" spans="1:8" ht="27" customHeight="1" x14ac:dyDescent="0.25">
      <c r="A24" s="83" t="s">
        <v>130</v>
      </c>
      <c r="B24" s="83"/>
      <c r="C24" s="83"/>
      <c r="D24" s="83"/>
      <c r="E24" s="83"/>
      <c r="F24" s="83"/>
      <c r="G24" s="83"/>
      <c r="H24" s="8"/>
    </row>
    <row r="25" spans="1:8" ht="25.5" x14ac:dyDescent="0.25">
      <c r="A25" s="32" t="s">
        <v>131</v>
      </c>
      <c r="B25" s="33" t="s">
        <v>132</v>
      </c>
      <c r="C25" s="34" t="s">
        <v>3</v>
      </c>
      <c r="D25" s="34" t="s">
        <v>3</v>
      </c>
      <c r="E25" s="34" t="s">
        <v>3</v>
      </c>
      <c r="F25" s="34">
        <v>2019</v>
      </c>
      <c r="G25" s="35">
        <v>61</v>
      </c>
      <c r="H25" s="8"/>
    </row>
    <row r="26" spans="1:8" ht="25.5" x14ac:dyDescent="0.25">
      <c r="A26" s="32" t="s">
        <v>133</v>
      </c>
      <c r="B26" s="33" t="s">
        <v>134</v>
      </c>
      <c r="C26" s="34" t="s">
        <v>3</v>
      </c>
      <c r="D26" s="34" t="s">
        <v>3</v>
      </c>
      <c r="E26" s="34" t="s">
        <v>3</v>
      </c>
      <c r="F26" s="34">
        <v>2021</v>
      </c>
      <c r="G26" s="35">
        <v>391</v>
      </c>
      <c r="H26" s="8"/>
    </row>
    <row r="27" spans="1:8" ht="38.25" x14ac:dyDescent="0.25">
      <c r="A27" s="32" t="s">
        <v>135</v>
      </c>
      <c r="B27" s="36" t="s">
        <v>136</v>
      </c>
      <c r="C27" s="34" t="s">
        <v>3</v>
      </c>
      <c r="D27" s="34" t="s">
        <v>3</v>
      </c>
      <c r="E27" s="34" t="s">
        <v>3</v>
      </c>
      <c r="F27" s="34">
        <v>2021</v>
      </c>
      <c r="G27" s="35">
        <v>53</v>
      </c>
      <c r="H27" s="8"/>
    </row>
    <row r="28" spans="1:8" x14ac:dyDescent="0.25">
      <c r="A28" s="32" t="s">
        <v>201</v>
      </c>
      <c r="B28" s="36" t="s">
        <v>195</v>
      </c>
      <c r="C28" s="34" t="s">
        <v>3</v>
      </c>
      <c r="D28" s="34" t="s">
        <v>3</v>
      </c>
      <c r="E28" s="34" t="s">
        <v>3</v>
      </c>
      <c r="F28" s="34">
        <v>2025</v>
      </c>
      <c r="G28" s="35">
        <v>2070</v>
      </c>
      <c r="H28" s="8"/>
    </row>
    <row r="29" spans="1:8" x14ac:dyDescent="0.25">
      <c r="A29" s="32" t="s">
        <v>202</v>
      </c>
      <c r="B29" s="36" t="s">
        <v>196</v>
      </c>
      <c r="C29" s="34" t="s">
        <v>3</v>
      </c>
      <c r="D29" s="34" t="s">
        <v>3</v>
      </c>
      <c r="E29" s="34" t="s">
        <v>3</v>
      </c>
      <c r="F29" s="34">
        <v>2025</v>
      </c>
      <c r="G29" s="35">
        <v>1570</v>
      </c>
      <c r="H29" s="8"/>
    </row>
    <row r="30" spans="1:8" x14ac:dyDescent="0.25">
      <c r="A30" s="32" t="s">
        <v>203</v>
      </c>
      <c r="B30" s="36" t="s">
        <v>197</v>
      </c>
      <c r="C30" s="34" t="s">
        <v>3</v>
      </c>
      <c r="D30" s="34" t="s">
        <v>3</v>
      </c>
      <c r="E30" s="34" t="s">
        <v>3</v>
      </c>
      <c r="F30" s="34">
        <v>2026</v>
      </c>
      <c r="G30" s="35">
        <v>300</v>
      </c>
      <c r="H30" s="8"/>
    </row>
    <row r="31" spans="1:8" x14ac:dyDescent="0.25">
      <c r="A31" s="32" t="s">
        <v>204</v>
      </c>
      <c r="B31" s="36" t="s">
        <v>198</v>
      </c>
      <c r="C31" s="34" t="s">
        <v>3</v>
      </c>
      <c r="D31" s="34" t="s">
        <v>3</v>
      </c>
      <c r="E31" s="34" t="s">
        <v>3</v>
      </c>
      <c r="F31" s="34">
        <v>2025</v>
      </c>
      <c r="G31" s="35">
        <v>720</v>
      </c>
      <c r="H31" s="8"/>
    </row>
    <row r="32" spans="1:8" x14ac:dyDescent="0.25">
      <c r="A32" s="32" t="s">
        <v>205</v>
      </c>
      <c r="B32" s="36" t="s">
        <v>199</v>
      </c>
      <c r="C32" s="34" t="s">
        <v>3</v>
      </c>
      <c r="D32" s="34" t="s">
        <v>3</v>
      </c>
      <c r="E32" s="34" t="s">
        <v>3</v>
      </c>
      <c r="F32" s="34">
        <v>2025</v>
      </c>
      <c r="G32" s="35">
        <v>150</v>
      </c>
      <c r="H32" s="8"/>
    </row>
    <row r="33" spans="1:8" ht="25.5" x14ac:dyDescent="0.25">
      <c r="A33" s="32" t="s">
        <v>206</v>
      </c>
      <c r="B33" s="36" t="s">
        <v>200</v>
      </c>
      <c r="C33" s="34" t="s">
        <v>3</v>
      </c>
      <c r="D33" s="34" t="s">
        <v>3</v>
      </c>
      <c r="E33" s="34" t="s">
        <v>3</v>
      </c>
      <c r="F33" s="34">
        <v>2025</v>
      </c>
      <c r="G33" s="35">
        <v>1500</v>
      </c>
      <c r="H33" s="8"/>
    </row>
    <row r="34" spans="1:8" ht="24.75" customHeight="1" x14ac:dyDescent="0.25">
      <c r="A34" s="83" t="s">
        <v>137</v>
      </c>
      <c r="B34" s="83"/>
      <c r="C34" s="83"/>
      <c r="D34" s="83"/>
      <c r="E34" s="83"/>
      <c r="F34" s="83"/>
      <c r="G34" s="83"/>
      <c r="H34" s="8"/>
    </row>
    <row r="35" spans="1:8" ht="33" customHeight="1" x14ac:dyDescent="0.25">
      <c r="A35" s="34" t="s">
        <v>138</v>
      </c>
      <c r="B35" s="36" t="s">
        <v>139</v>
      </c>
      <c r="C35" s="69" t="s">
        <v>3</v>
      </c>
      <c r="D35" s="69" t="s">
        <v>3</v>
      </c>
      <c r="E35" s="69" t="s">
        <v>3</v>
      </c>
      <c r="F35" s="34">
        <v>2023</v>
      </c>
      <c r="G35" s="68">
        <v>10328</v>
      </c>
      <c r="H35" s="8"/>
    </row>
    <row r="36" spans="1:8" ht="39.75" customHeight="1" x14ac:dyDescent="0.25">
      <c r="A36" s="34" t="s">
        <v>140</v>
      </c>
      <c r="B36" s="36" t="s">
        <v>141</v>
      </c>
      <c r="C36" s="34" t="s">
        <v>3</v>
      </c>
      <c r="D36" s="34" t="s">
        <v>3</v>
      </c>
      <c r="E36" s="34" t="s">
        <v>3</v>
      </c>
      <c r="F36" s="34">
        <v>2024</v>
      </c>
      <c r="G36" s="68">
        <v>1854</v>
      </c>
      <c r="H36" s="8"/>
    </row>
    <row r="37" spans="1:8" x14ac:dyDescent="0.25">
      <c r="A37" s="34" t="s">
        <v>142</v>
      </c>
      <c r="B37" s="36" t="s">
        <v>26</v>
      </c>
      <c r="C37" s="34" t="s">
        <v>3</v>
      </c>
      <c r="D37" s="34" t="s">
        <v>3</v>
      </c>
      <c r="E37" s="34" t="s">
        <v>3</v>
      </c>
      <c r="F37" s="34">
        <v>2023</v>
      </c>
      <c r="G37" s="68">
        <v>13097</v>
      </c>
      <c r="H37" s="8"/>
    </row>
    <row r="38" spans="1:8" ht="29.25" customHeight="1" x14ac:dyDescent="0.25">
      <c r="A38" s="34" t="s">
        <v>143</v>
      </c>
      <c r="B38" s="36" t="s">
        <v>27</v>
      </c>
      <c r="C38" s="34" t="s">
        <v>3</v>
      </c>
      <c r="D38" s="34" t="s">
        <v>3</v>
      </c>
      <c r="E38" s="34" t="s">
        <v>3</v>
      </c>
      <c r="F38" s="34">
        <v>2024</v>
      </c>
      <c r="G38" s="68">
        <v>970</v>
      </c>
      <c r="H38" s="8"/>
    </row>
    <row r="39" spans="1:8" x14ac:dyDescent="0.25">
      <c r="A39" s="84" t="s">
        <v>144</v>
      </c>
      <c r="B39" s="84"/>
      <c r="C39" s="84"/>
      <c r="D39" s="84"/>
      <c r="E39" s="84"/>
      <c r="F39" s="84"/>
      <c r="G39" s="84"/>
      <c r="H39" s="8"/>
    </row>
    <row r="40" spans="1:8" x14ac:dyDescent="0.25">
      <c r="A40" s="70"/>
      <c r="B40" s="70"/>
      <c r="C40" s="70"/>
      <c r="D40" s="71"/>
      <c r="E40" s="71"/>
      <c r="F40" s="71"/>
      <c r="G40" s="71"/>
      <c r="H40" s="8"/>
    </row>
  </sheetData>
  <mergeCells count="16">
    <mergeCell ref="A24:G24"/>
    <mergeCell ref="A34:G34"/>
    <mergeCell ref="A39:G39"/>
    <mergeCell ref="A14:G14"/>
    <mergeCell ref="A16:G16"/>
    <mergeCell ref="A18:G18"/>
    <mergeCell ref="A20:G20"/>
    <mergeCell ref="D21:E21"/>
    <mergeCell ref="A22:G22"/>
    <mergeCell ref="A8:G8"/>
    <mergeCell ref="A10:A12"/>
    <mergeCell ref="B10:B12"/>
    <mergeCell ref="C10:C12"/>
    <mergeCell ref="D10:E11"/>
    <mergeCell ref="F10:F12"/>
    <mergeCell ref="G10:G1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19"/>
  <sheetViews>
    <sheetView view="pageBreakPreview" zoomScaleNormal="100" zoomScaleSheetLayoutView="100" workbookViewId="0">
      <selection activeCell="N14" sqref="N14"/>
    </sheetView>
  </sheetViews>
  <sheetFormatPr defaultRowHeight="15.75" x14ac:dyDescent="0.25"/>
  <cols>
    <col min="1" max="1" width="18.42578125" style="72" customWidth="1"/>
    <col min="2" max="2" width="16.42578125" style="72" customWidth="1"/>
    <col min="3" max="3" width="11" style="72" bestFit="1" customWidth="1"/>
    <col min="4" max="4" width="11" style="72" customWidth="1"/>
    <col min="5" max="9" width="9.7109375" style="72" bestFit="1" customWidth="1"/>
    <col min="10" max="16384" width="9.140625" style="72"/>
  </cols>
  <sheetData>
    <row r="1" spans="1:9" x14ac:dyDescent="0.25">
      <c r="I1" s="57" t="s">
        <v>187</v>
      </c>
    </row>
    <row r="2" spans="1:9" x14ac:dyDescent="0.25">
      <c r="I2" s="58" t="s">
        <v>53</v>
      </c>
    </row>
    <row r="3" spans="1:9" x14ac:dyDescent="0.25">
      <c r="I3" s="58" t="s">
        <v>54</v>
      </c>
    </row>
    <row r="4" spans="1:9" x14ac:dyDescent="0.25">
      <c r="I4" s="58" t="s">
        <v>207</v>
      </c>
    </row>
    <row r="6" spans="1:9" x14ac:dyDescent="0.25">
      <c r="A6" s="86" t="s">
        <v>174</v>
      </c>
      <c r="B6" s="86"/>
      <c r="C6" s="86"/>
      <c r="D6" s="86"/>
      <c r="E6" s="86"/>
      <c r="F6" s="86"/>
      <c r="G6" s="86"/>
      <c r="H6" s="86"/>
      <c r="I6" s="86"/>
    </row>
    <row r="7" spans="1:9" x14ac:dyDescent="0.25">
      <c r="A7" s="73"/>
      <c r="B7" s="73"/>
      <c r="C7" s="73"/>
      <c r="D7" s="73"/>
      <c r="E7" s="73"/>
      <c r="F7" s="73"/>
      <c r="G7" s="73"/>
      <c r="H7" s="73"/>
      <c r="I7" s="73"/>
    </row>
    <row r="8" spans="1:9" ht="21.75" customHeight="1" x14ac:dyDescent="0.25">
      <c r="A8" s="85" t="s">
        <v>185</v>
      </c>
      <c r="B8" s="85"/>
      <c r="C8" s="85"/>
      <c r="D8" s="85"/>
      <c r="E8" s="85"/>
      <c r="F8" s="85"/>
      <c r="G8" s="85"/>
      <c r="H8" s="85"/>
      <c r="I8" s="85"/>
    </row>
    <row r="9" spans="1:9" ht="25.5" customHeight="1" x14ac:dyDescent="0.25">
      <c r="A9" s="91" t="s">
        <v>175</v>
      </c>
      <c r="B9" s="88" t="s">
        <v>179</v>
      </c>
      <c r="C9" s="88">
        <v>2022</v>
      </c>
      <c r="D9" s="88">
        <v>2023</v>
      </c>
      <c r="E9" s="88">
        <v>2024</v>
      </c>
      <c r="F9" s="88">
        <v>2025</v>
      </c>
      <c r="G9" s="88">
        <v>2026</v>
      </c>
      <c r="H9" s="88">
        <v>2027</v>
      </c>
      <c r="I9" s="88">
        <v>2028</v>
      </c>
    </row>
    <row r="10" spans="1:9" x14ac:dyDescent="0.25">
      <c r="A10" s="91"/>
      <c r="B10" s="89"/>
      <c r="C10" s="89"/>
      <c r="D10" s="89"/>
      <c r="E10" s="89"/>
      <c r="F10" s="89"/>
      <c r="G10" s="89"/>
      <c r="H10" s="89"/>
      <c r="I10" s="89"/>
    </row>
    <row r="11" spans="1:9" ht="24" customHeight="1" x14ac:dyDescent="0.25">
      <c r="A11" s="91"/>
      <c r="B11" s="90"/>
      <c r="C11" s="90"/>
      <c r="D11" s="90">
        <v>2023</v>
      </c>
      <c r="E11" s="90">
        <v>2024</v>
      </c>
      <c r="F11" s="90">
        <v>2025</v>
      </c>
      <c r="G11" s="90">
        <v>2026</v>
      </c>
      <c r="H11" s="90">
        <v>2027</v>
      </c>
      <c r="I11" s="90">
        <v>2028</v>
      </c>
    </row>
    <row r="12" spans="1:9" ht="30" customHeight="1" x14ac:dyDescent="0.25">
      <c r="A12" s="87" t="s">
        <v>30</v>
      </c>
      <c r="B12" s="74" t="s">
        <v>180</v>
      </c>
      <c r="C12" s="21">
        <v>0.95</v>
      </c>
      <c r="D12" s="21">
        <v>0.2</v>
      </c>
      <c r="E12" s="21">
        <v>3.41</v>
      </c>
      <c r="F12" s="21">
        <v>3.41</v>
      </c>
      <c r="G12" s="21">
        <v>3.41</v>
      </c>
      <c r="H12" s="21">
        <v>3.41</v>
      </c>
      <c r="I12" s="21">
        <v>3.41</v>
      </c>
    </row>
    <row r="13" spans="1:9" ht="30" customHeight="1" x14ac:dyDescent="0.25">
      <c r="A13" s="87"/>
      <c r="B13" s="74" t="s">
        <v>176</v>
      </c>
      <c r="C13" s="21">
        <v>0.15</v>
      </c>
      <c r="D13" s="21">
        <v>0.03</v>
      </c>
      <c r="E13" s="21">
        <v>0.56000000000000005</v>
      </c>
      <c r="F13" s="21">
        <v>0.56000000000000005</v>
      </c>
      <c r="G13" s="21">
        <v>0.56000000000000005</v>
      </c>
      <c r="H13" s="21">
        <v>0.56000000000000005</v>
      </c>
      <c r="I13" s="21">
        <v>0.56000000000000005</v>
      </c>
    </row>
    <row r="14" spans="1:9" ht="30" customHeight="1" x14ac:dyDescent="0.25">
      <c r="A14" s="87"/>
      <c r="B14" s="74" t="s">
        <v>177</v>
      </c>
      <c r="C14" s="21">
        <v>0.69</v>
      </c>
      <c r="D14" s="21">
        <v>0.7</v>
      </c>
      <c r="E14" s="21">
        <v>1</v>
      </c>
      <c r="F14" s="21">
        <v>1</v>
      </c>
      <c r="G14" s="21">
        <v>1</v>
      </c>
      <c r="H14" s="21">
        <v>1</v>
      </c>
      <c r="I14" s="21">
        <v>1</v>
      </c>
    </row>
    <row r="15" spans="1:9" ht="35.25" customHeight="1" x14ac:dyDescent="0.25">
      <c r="A15" s="87"/>
      <c r="B15" s="74" t="s">
        <v>181</v>
      </c>
      <c r="C15" s="21">
        <v>5.0199999999999996</v>
      </c>
      <c r="D15" s="21">
        <v>5.83</v>
      </c>
      <c r="E15" s="21">
        <v>5.0199999999999996</v>
      </c>
      <c r="F15" s="21">
        <v>5.0199999999999996</v>
      </c>
      <c r="G15" s="21">
        <v>5.0199999999999996</v>
      </c>
      <c r="H15" s="21">
        <v>5.0199999999999996</v>
      </c>
      <c r="I15" s="21">
        <v>5.0199999999999996</v>
      </c>
    </row>
    <row r="16" spans="1:9" ht="30" customHeight="1" x14ac:dyDescent="0.25">
      <c r="A16" s="87"/>
      <c r="B16" s="74" t="s">
        <v>182</v>
      </c>
      <c r="C16" s="21">
        <v>0.57999999999999996</v>
      </c>
      <c r="D16" s="21">
        <v>0.82</v>
      </c>
      <c r="E16" s="21">
        <v>1.83</v>
      </c>
      <c r="F16" s="21">
        <v>1.83</v>
      </c>
      <c r="G16" s="21">
        <v>1.83</v>
      </c>
      <c r="H16" s="21">
        <v>1.83</v>
      </c>
      <c r="I16" s="21">
        <v>1.83</v>
      </c>
    </row>
    <row r="17" spans="1:9" ht="30" customHeight="1" x14ac:dyDescent="0.25">
      <c r="A17" s="87"/>
      <c r="B17" s="74" t="s">
        <v>178</v>
      </c>
      <c r="C17" s="21">
        <v>3.0000000000000001E-6</v>
      </c>
      <c r="D17" s="21">
        <v>7.9999999999999996E-6</v>
      </c>
      <c r="E17" s="21">
        <v>1.0000000000000001E-5</v>
      </c>
      <c r="F17" s="21">
        <v>1.0000000000000001E-5</v>
      </c>
      <c r="G17" s="21">
        <v>1.0000000000000001E-5</v>
      </c>
      <c r="H17" s="21">
        <v>1.0000000000000001E-5</v>
      </c>
      <c r="I17" s="21">
        <v>1.0000000000000001E-5</v>
      </c>
    </row>
    <row r="18" spans="1:9" ht="30" customHeight="1" x14ac:dyDescent="0.25">
      <c r="A18" s="87"/>
      <c r="B18" s="74" t="s">
        <v>183</v>
      </c>
      <c r="C18" s="21">
        <v>0.33</v>
      </c>
      <c r="D18" s="21">
        <v>0.33</v>
      </c>
      <c r="E18" s="21">
        <v>0.33</v>
      </c>
      <c r="F18" s="21">
        <v>0.33</v>
      </c>
      <c r="G18" s="21">
        <v>0.33</v>
      </c>
      <c r="H18" s="21">
        <v>0.33</v>
      </c>
      <c r="I18" s="21">
        <v>0.33</v>
      </c>
    </row>
    <row r="19" spans="1:9" ht="36" customHeight="1" x14ac:dyDescent="0.25">
      <c r="A19" s="87"/>
      <c r="B19" s="74" t="s">
        <v>184</v>
      </c>
      <c r="C19" s="21">
        <v>0.12</v>
      </c>
      <c r="D19" s="21">
        <v>0.46</v>
      </c>
      <c r="E19" s="21">
        <v>76.14</v>
      </c>
      <c r="F19" s="21">
        <v>76.14</v>
      </c>
      <c r="G19" s="21">
        <v>76.14</v>
      </c>
      <c r="H19" s="21">
        <v>76.14</v>
      </c>
      <c r="I19" s="21">
        <v>76.14</v>
      </c>
    </row>
  </sheetData>
  <mergeCells count="12">
    <mergeCell ref="A8:I8"/>
    <mergeCell ref="A6:I6"/>
    <mergeCell ref="A12:A19"/>
    <mergeCell ref="B9:B11"/>
    <mergeCell ref="A9:A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24"/>
  <sheetViews>
    <sheetView view="pageBreakPreview" topLeftCell="A16" zoomScaleNormal="100" zoomScaleSheetLayoutView="100" workbookViewId="0">
      <selection activeCell="B14" sqref="B14"/>
    </sheetView>
  </sheetViews>
  <sheetFormatPr defaultRowHeight="15.75" x14ac:dyDescent="0.25"/>
  <cols>
    <col min="1" max="1" width="7" style="19" customWidth="1"/>
    <col min="2" max="2" width="63" style="19" customWidth="1"/>
    <col min="3" max="10" width="7.140625" style="19" customWidth="1"/>
    <col min="11" max="16384" width="9.140625" style="19"/>
  </cols>
  <sheetData>
    <row r="1" spans="1:10" x14ac:dyDescent="0.25">
      <c r="J1" s="57" t="s">
        <v>188</v>
      </c>
    </row>
    <row r="2" spans="1:10" x14ac:dyDescent="0.25">
      <c r="J2" s="58" t="s">
        <v>53</v>
      </c>
    </row>
    <row r="3" spans="1:10" x14ac:dyDescent="0.25">
      <c r="J3" s="58" t="s">
        <v>54</v>
      </c>
    </row>
    <row r="4" spans="1:10" x14ac:dyDescent="0.25">
      <c r="J4" s="58" t="s">
        <v>207</v>
      </c>
    </row>
    <row r="6" spans="1:10" x14ac:dyDescent="0.25">
      <c r="H6" s="94" t="s">
        <v>51</v>
      </c>
      <c r="I6" s="94"/>
      <c r="J6" s="94"/>
    </row>
    <row r="7" spans="1:10" x14ac:dyDescent="0.25">
      <c r="H7" s="75"/>
      <c r="I7" s="75"/>
      <c r="J7" s="75"/>
    </row>
    <row r="8" spans="1:10" ht="19.5" customHeight="1" x14ac:dyDescent="0.25">
      <c r="A8" s="92" t="s">
        <v>28</v>
      </c>
      <c r="B8" s="93"/>
      <c r="C8" s="93"/>
      <c r="D8" s="93"/>
      <c r="E8" s="93"/>
      <c r="F8" s="93"/>
      <c r="G8" s="93"/>
      <c r="H8" s="93"/>
      <c r="I8" s="93"/>
      <c r="J8" s="93"/>
    </row>
    <row r="9" spans="1:10" ht="21" customHeight="1" x14ac:dyDescent="0.25">
      <c r="A9" s="20" t="s">
        <v>0</v>
      </c>
      <c r="B9" s="20" t="s">
        <v>29</v>
      </c>
      <c r="C9" s="20">
        <v>2021</v>
      </c>
      <c r="D9" s="20">
        <v>2022</v>
      </c>
      <c r="E9" s="20">
        <v>2023</v>
      </c>
      <c r="F9" s="20">
        <v>2024</v>
      </c>
      <c r="G9" s="20">
        <v>2025</v>
      </c>
      <c r="H9" s="20">
        <v>2026</v>
      </c>
      <c r="I9" s="20">
        <v>2027</v>
      </c>
      <c r="J9" s="20">
        <v>2028</v>
      </c>
    </row>
    <row r="10" spans="1:10" ht="21" customHeight="1" x14ac:dyDescent="0.25">
      <c r="A10" s="91" t="s">
        <v>30</v>
      </c>
      <c r="B10" s="91"/>
      <c r="C10" s="91"/>
      <c r="D10" s="91"/>
      <c r="E10" s="91"/>
      <c r="F10" s="91"/>
      <c r="G10" s="91"/>
      <c r="H10" s="91"/>
      <c r="I10" s="91"/>
      <c r="J10" s="91"/>
    </row>
    <row r="11" spans="1:10" ht="47.25" x14ac:dyDescent="0.25">
      <c r="A11" s="21">
        <v>1</v>
      </c>
      <c r="B11" s="56" t="s">
        <v>31</v>
      </c>
      <c r="C11" s="21">
        <v>7.0000000000000007E-2</v>
      </c>
      <c r="D11" s="21">
        <v>7.0000000000000007E-2</v>
      </c>
      <c r="E11" s="21">
        <v>7.0000000000000007E-2</v>
      </c>
      <c r="F11" s="21">
        <v>7.0000000000000007E-2</v>
      </c>
      <c r="G11" s="21">
        <v>7.0000000000000007E-2</v>
      </c>
      <c r="H11" s="21">
        <v>7.0000000000000007E-2</v>
      </c>
      <c r="I11" s="21">
        <v>7.0000000000000007E-2</v>
      </c>
      <c r="J11" s="21">
        <v>7.0000000000000007E-2</v>
      </c>
    </row>
    <row r="12" spans="1:10" ht="48" customHeight="1" x14ac:dyDescent="0.25">
      <c r="A12" s="21">
        <v>2</v>
      </c>
      <c r="B12" s="56" t="s">
        <v>32</v>
      </c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</row>
    <row r="13" spans="1:10" ht="33" customHeight="1" x14ac:dyDescent="0.25">
      <c r="A13" s="21">
        <v>3</v>
      </c>
      <c r="B13" s="56" t="s">
        <v>33</v>
      </c>
      <c r="C13" s="21">
        <v>486.37</v>
      </c>
      <c r="D13" s="21">
        <v>484.52</v>
      </c>
      <c r="E13" s="21">
        <v>481.8</v>
      </c>
      <c r="F13" s="21">
        <v>486.97</v>
      </c>
      <c r="G13" s="21">
        <v>490.53953213049004</v>
      </c>
      <c r="H13" s="21">
        <v>490.53953213049004</v>
      </c>
      <c r="I13" s="21">
        <v>490.53953213049004</v>
      </c>
      <c r="J13" s="21">
        <v>490.53953213049004</v>
      </c>
    </row>
    <row r="14" spans="1:10" ht="50.25" x14ac:dyDescent="0.25">
      <c r="A14" s="21">
        <v>4</v>
      </c>
      <c r="B14" s="56" t="s">
        <v>150</v>
      </c>
      <c r="C14" s="21">
        <v>4.08</v>
      </c>
      <c r="D14" s="21">
        <v>3.85</v>
      </c>
      <c r="E14" s="21">
        <v>3.82</v>
      </c>
      <c r="F14" s="21">
        <v>2.29</v>
      </c>
      <c r="G14" s="21">
        <v>2.29</v>
      </c>
      <c r="H14" s="21">
        <v>2.29</v>
      </c>
      <c r="I14" s="21">
        <v>2.29</v>
      </c>
      <c r="J14" s="21">
        <v>2.29</v>
      </c>
    </row>
    <row r="15" spans="1:10" ht="35.25" customHeight="1" x14ac:dyDescent="0.25">
      <c r="A15" s="21">
        <v>5</v>
      </c>
      <c r="B15" s="56" t="s">
        <v>34</v>
      </c>
      <c r="C15" s="21">
        <v>152.16</v>
      </c>
      <c r="D15" s="21">
        <v>152.18</v>
      </c>
      <c r="E15" s="21">
        <v>154.30000000000001</v>
      </c>
      <c r="F15" s="21">
        <v>157.43</v>
      </c>
      <c r="G15" s="21">
        <v>157.42941629058436</v>
      </c>
      <c r="H15" s="21">
        <v>157.42941629058436</v>
      </c>
      <c r="I15" s="21">
        <v>157.42941629058436</v>
      </c>
      <c r="J15" s="21">
        <v>157.42941629058436</v>
      </c>
    </row>
    <row r="16" spans="1:10" ht="59.25" customHeight="1" x14ac:dyDescent="0.25">
      <c r="A16" s="21">
        <v>6</v>
      </c>
      <c r="B16" s="56" t="s">
        <v>151</v>
      </c>
      <c r="C16" s="21" t="s">
        <v>3</v>
      </c>
      <c r="D16" s="21" t="s">
        <v>3</v>
      </c>
      <c r="E16" s="21" t="s">
        <v>3</v>
      </c>
      <c r="F16" s="21" t="s">
        <v>3</v>
      </c>
      <c r="G16" s="21" t="s">
        <v>3</v>
      </c>
      <c r="H16" s="21" t="s">
        <v>3</v>
      </c>
      <c r="I16" s="21" t="s">
        <v>3</v>
      </c>
      <c r="J16" s="21" t="s">
        <v>3</v>
      </c>
    </row>
    <row r="17" spans="1:10" ht="98.25" customHeight="1" x14ac:dyDescent="0.25">
      <c r="A17" s="21">
        <v>7</v>
      </c>
      <c r="B17" s="56" t="s">
        <v>35</v>
      </c>
      <c r="C17" s="21" t="s">
        <v>3</v>
      </c>
      <c r="D17" s="21" t="s">
        <v>3</v>
      </c>
      <c r="E17" s="21" t="s">
        <v>3</v>
      </c>
      <c r="F17" s="21" t="s">
        <v>3</v>
      </c>
      <c r="G17" s="21" t="s">
        <v>3</v>
      </c>
      <c r="H17" s="21" t="s">
        <v>3</v>
      </c>
      <c r="I17" s="21" t="s">
        <v>3</v>
      </c>
      <c r="J17" s="21" t="s">
        <v>3</v>
      </c>
    </row>
    <row r="18" spans="1:10" ht="32.25" customHeight="1" x14ac:dyDescent="0.25">
      <c r="A18" s="21">
        <v>8</v>
      </c>
      <c r="B18" s="56" t="s">
        <v>36</v>
      </c>
      <c r="C18" s="21">
        <v>486.37</v>
      </c>
      <c r="D18" s="21">
        <v>484.52</v>
      </c>
      <c r="E18" s="21">
        <v>481.8</v>
      </c>
      <c r="F18" s="21">
        <v>486.97</v>
      </c>
      <c r="G18" s="21">
        <v>490.53953213049004</v>
      </c>
      <c r="H18" s="21">
        <v>490.53953213049004</v>
      </c>
      <c r="I18" s="21">
        <v>490.53953213049004</v>
      </c>
      <c r="J18" s="21">
        <v>490.53953213049004</v>
      </c>
    </row>
    <row r="19" spans="1:10" ht="63" customHeight="1" x14ac:dyDescent="0.25">
      <c r="A19" s="21">
        <v>9</v>
      </c>
      <c r="B19" s="56" t="s">
        <v>37</v>
      </c>
      <c r="C19" s="21" t="s">
        <v>3</v>
      </c>
      <c r="D19" s="21" t="s">
        <v>3</v>
      </c>
      <c r="E19" s="21" t="s">
        <v>3</v>
      </c>
      <c r="F19" s="21" t="s">
        <v>3</v>
      </c>
      <c r="G19" s="21" t="s">
        <v>3</v>
      </c>
      <c r="H19" s="21" t="s">
        <v>3</v>
      </c>
      <c r="I19" s="21" t="s">
        <v>3</v>
      </c>
      <c r="J19" s="21" t="s">
        <v>3</v>
      </c>
    </row>
    <row r="20" spans="1:10" ht="48" customHeight="1" x14ac:dyDescent="0.25">
      <c r="A20" s="21">
        <v>10</v>
      </c>
      <c r="B20" s="56" t="s">
        <v>38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</row>
    <row r="21" spans="1:10" ht="33.75" customHeight="1" x14ac:dyDescent="0.25">
      <c r="A21" s="21">
        <v>11</v>
      </c>
      <c r="B21" s="56" t="s">
        <v>39</v>
      </c>
      <c r="C21" s="21" t="s">
        <v>3</v>
      </c>
      <c r="D21" s="21" t="s">
        <v>3</v>
      </c>
      <c r="E21" s="21" t="s">
        <v>3</v>
      </c>
      <c r="F21" s="21" t="s">
        <v>3</v>
      </c>
      <c r="G21" s="21" t="s">
        <v>3</v>
      </c>
      <c r="H21" s="21" t="s">
        <v>3</v>
      </c>
      <c r="I21" s="21" t="s">
        <v>3</v>
      </c>
      <c r="J21" s="21" t="s">
        <v>3</v>
      </c>
    </row>
    <row r="22" spans="1:10" ht="48.75" customHeight="1" x14ac:dyDescent="0.25">
      <c r="A22" s="21">
        <v>12</v>
      </c>
      <c r="B22" s="56" t="s">
        <v>40</v>
      </c>
      <c r="C22" s="21" t="s">
        <v>3</v>
      </c>
      <c r="D22" s="21" t="s">
        <v>3</v>
      </c>
      <c r="E22" s="21" t="s">
        <v>3</v>
      </c>
      <c r="F22" s="21" t="s">
        <v>3</v>
      </c>
      <c r="G22" s="21" t="s">
        <v>3</v>
      </c>
      <c r="H22" s="21" t="s">
        <v>3</v>
      </c>
      <c r="I22" s="21" t="s">
        <v>3</v>
      </c>
      <c r="J22" s="21" t="s">
        <v>3</v>
      </c>
    </row>
    <row r="23" spans="1:10" ht="63" customHeight="1" x14ac:dyDescent="0.25">
      <c r="A23" s="21">
        <v>13</v>
      </c>
      <c r="B23" s="56" t="s">
        <v>41</v>
      </c>
      <c r="C23" s="21" t="s">
        <v>3</v>
      </c>
      <c r="D23" s="21" t="s">
        <v>3</v>
      </c>
      <c r="E23" s="21" t="s">
        <v>3</v>
      </c>
      <c r="F23" s="21" t="s">
        <v>3</v>
      </c>
      <c r="G23" s="21" t="s">
        <v>3</v>
      </c>
      <c r="H23" s="21" t="s">
        <v>3</v>
      </c>
      <c r="I23" s="21" t="s">
        <v>3</v>
      </c>
      <c r="J23" s="21" t="s">
        <v>3</v>
      </c>
    </row>
    <row r="24" spans="1:10" ht="165.75" customHeight="1" x14ac:dyDescent="0.25">
      <c r="A24" s="21">
        <v>14</v>
      </c>
      <c r="B24" s="56" t="s">
        <v>42</v>
      </c>
      <c r="C24" s="21" t="s">
        <v>3</v>
      </c>
      <c r="D24" s="21" t="s">
        <v>3</v>
      </c>
      <c r="E24" s="21" t="s">
        <v>3</v>
      </c>
      <c r="F24" s="21" t="s">
        <v>3</v>
      </c>
      <c r="G24" s="21" t="s">
        <v>3</v>
      </c>
      <c r="H24" s="21" t="s">
        <v>3</v>
      </c>
      <c r="I24" s="21" t="s">
        <v>3</v>
      </c>
      <c r="J24" s="21" t="s">
        <v>3</v>
      </c>
    </row>
  </sheetData>
  <mergeCells count="3">
    <mergeCell ref="A8:J8"/>
    <mergeCell ref="A10:J10"/>
    <mergeCell ref="H6:J6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G29"/>
  <sheetViews>
    <sheetView view="pageBreakPreview" topLeftCell="A3" zoomScale="85" zoomScaleNormal="100" zoomScaleSheetLayoutView="85" workbookViewId="0">
      <selection activeCell="E26" sqref="E26"/>
    </sheetView>
  </sheetViews>
  <sheetFormatPr defaultRowHeight="15.75" x14ac:dyDescent="0.25"/>
  <cols>
    <col min="1" max="1" width="29.7109375" style="1" customWidth="1"/>
    <col min="2" max="2" width="12.5703125" style="1" customWidth="1"/>
    <col min="3" max="3" width="11.5703125" style="1" customWidth="1"/>
    <col min="4" max="4" width="12.28515625" style="1" customWidth="1"/>
    <col min="5" max="5" width="12.42578125" style="1" customWidth="1"/>
    <col min="6" max="6" width="12.85546875" style="1" customWidth="1"/>
    <col min="7" max="7" width="12.7109375" style="1" customWidth="1"/>
    <col min="8" max="9" width="9.28515625" style="1" customWidth="1"/>
    <col min="10" max="16384" width="9.140625" style="1"/>
  </cols>
  <sheetData>
    <row r="1" spans="1:7" x14ac:dyDescent="0.25">
      <c r="G1" s="29" t="s">
        <v>210</v>
      </c>
    </row>
    <row r="2" spans="1:7" x14ac:dyDescent="0.25">
      <c r="G2" s="6" t="s">
        <v>53</v>
      </c>
    </row>
    <row r="3" spans="1:7" x14ac:dyDescent="0.25">
      <c r="G3" s="6" t="s">
        <v>54</v>
      </c>
    </row>
    <row r="4" spans="1:7" x14ac:dyDescent="0.25">
      <c r="G4" s="6" t="s">
        <v>207</v>
      </c>
    </row>
    <row r="6" spans="1:7" ht="15.75" customHeight="1" x14ac:dyDescent="0.25">
      <c r="A6" s="17"/>
      <c r="B6" s="17"/>
      <c r="C6" s="17"/>
      <c r="D6" s="17"/>
      <c r="E6" s="95" t="s">
        <v>164</v>
      </c>
      <c r="F6" s="95"/>
      <c r="G6" s="95"/>
    </row>
    <row r="7" spans="1:7" x14ac:dyDescent="0.25">
      <c r="A7" s="17"/>
      <c r="B7" s="17"/>
      <c r="C7" s="17"/>
      <c r="D7" s="17"/>
      <c r="E7" s="17"/>
      <c r="F7" s="17"/>
    </row>
    <row r="8" spans="1:7" x14ac:dyDescent="0.25">
      <c r="A8" s="96" t="s">
        <v>214</v>
      </c>
      <c r="B8" s="96"/>
      <c r="C8" s="96"/>
      <c r="D8" s="96"/>
      <c r="E8" s="96"/>
      <c r="F8" s="96"/>
    </row>
    <row r="9" spans="1:7" ht="31.5" x14ac:dyDescent="0.25">
      <c r="A9" s="13" t="s">
        <v>152</v>
      </c>
      <c r="B9" s="13" t="s">
        <v>153</v>
      </c>
      <c r="C9" s="14">
        <v>2020</v>
      </c>
      <c r="D9" s="14">
        <v>2021</v>
      </c>
      <c r="E9" s="14">
        <v>2022</v>
      </c>
      <c r="F9" s="14">
        <v>2023</v>
      </c>
      <c r="G9" s="44">
        <v>2024</v>
      </c>
    </row>
    <row r="10" spans="1:7" ht="47.25" x14ac:dyDescent="0.25">
      <c r="A10" s="15" t="s">
        <v>212</v>
      </c>
      <c r="B10" s="41" t="s">
        <v>155</v>
      </c>
      <c r="C10" s="43">
        <v>227564.9569277835</v>
      </c>
      <c r="D10" s="43">
        <v>223689.51883989555</v>
      </c>
      <c r="E10" s="43">
        <v>224524.81250796994</v>
      </c>
      <c r="F10" s="43">
        <v>234347.68899957149</v>
      </c>
      <c r="G10" s="38">
        <v>342344.37247257383</v>
      </c>
    </row>
    <row r="11" spans="1:7" ht="34.5" customHeight="1" x14ac:dyDescent="0.25">
      <c r="A11" s="15" t="s">
        <v>213</v>
      </c>
      <c r="B11" s="41" t="s">
        <v>157</v>
      </c>
      <c r="C11" s="41">
        <v>2130.1799999999998</v>
      </c>
      <c r="D11" s="41">
        <v>2207.6999999999998</v>
      </c>
      <c r="E11" s="41">
        <v>2250.2199999999998</v>
      </c>
      <c r="F11" s="41">
        <v>2734.04</v>
      </c>
      <c r="G11" s="39">
        <v>3906.2790704004201</v>
      </c>
    </row>
    <row r="12" spans="1:7" x14ac:dyDescent="0.25">
      <c r="A12" s="100" t="s">
        <v>158</v>
      </c>
      <c r="B12" s="101"/>
      <c r="C12" s="101"/>
      <c r="D12" s="101"/>
      <c r="E12" s="101"/>
      <c r="F12" s="102"/>
      <c r="G12" s="45"/>
    </row>
    <row r="13" spans="1:7" ht="36.75" customHeight="1" x14ac:dyDescent="0.25">
      <c r="A13" s="15" t="s">
        <v>159</v>
      </c>
      <c r="B13" s="41" t="s">
        <v>211</v>
      </c>
      <c r="C13" s="41">
        <v>1289.78</v>
      </c>
      <c r="D13" s="41">
        <v>1349.11</v>
      </c>
      <c r="E13" s="41">
        <v>1403.88</v>
      </c>
      <c r="F13" s="97">
        <v>1597.56</v>
      </c>
      <c r="G13" s="46">
        <v>1597.56</v>
      </c>
    </row>
    <row r="14" spans="1:7" ht="35.25" customHeight="1" x14ac:dyDescent="0.25">
      <c r="A14" s="15" t="s">
        <v>160</v>
      </c>
      <c r="B14" s="41" t="s">
        <v>211</v>
      </c>
      <c r="C14" s="97">
        <v>1349.11</v>
      </c>
      <c r="D14" s="97">
        <v>1403.88</v>
      </c>
      <c r="E14" s="41">
        <v>1465.65</v>
      </c>
      <c r="F14" s="97"/>
      <c r="G14" s="98">
        <v>1915.47</v>
      </c>
    </row>
    <row r="15" spans="1:7" ht="33" customHeight="1" x14ac:dyDescent="0.25">
      <c r="A15" s="15" t="s">
        <v>161</v>
      </c>
      <c r="B15" s="41" t="s">
        <v>211</v>
      </c>
      <c r="C15" s="97"/>
      <c r="D15" s="97"/>
      <c r="E15" s="41">
        <v>1597.56</v>
      </c>
      <c r="F15" s="97"/>
      <c r="G15" s="99"/>
    </row>
    <row r="16" spans="1:7" x14ac:dyDescent="0.25">
      <c r="A16" s="100" t="s">
        <v>162</v>
      </c>
      <c r="B16" s="101"/>
      <c r="C16" s="101"/>
      <c r="D16" s="101"/>
      <c r="E16" s="101"/>
      <c r="F16" s="102"/>
      <c r="G16" s="45"/>
    </row>
    <row r="17" spans="1:7" ht="30.75" customHeight="1" x14ac:dyDescent="0.25">
      <c r="A17" s="15" t="s">
        <v>159</v>
      </c>
      <c r="B17" s="41" t="s">
        <v>157</v>
      </c>
      <c r="C17" s="41">
        <v>2031.9</v>
      </c>
      <c r="D17" s="97">
        <v>2030.22</v>
      </c>
      <c r="E17" s="41">
        <v>1254.82</v>
      </c>
      <c r="F17" s="97">
        <v>1463.56</v>
      </c>
      <c r="G17" s="46">
        <v>2148.4499999999998</v>
      </c>
    </row>
    <row r="18" spans="1:7" ht="36.75" customHeight="1" x14ac:dyDescent="0.25">
      <c r="A18" s="15" t="s">
        <v>160</v>
      </c>
      <c r="B18" s="41" t="s">
        <v>157</v>
      </c>
      <c r="C18" s="41">
        <v>2031.9</v>
      </c>
      <c r="D18" s="97"/>
      <c r="E18" s="97">
        <v>1398.65</v>
      </c>
      <c r="F18" s="97"/>
      <c r="G18" s="98">
        <v>2545.02</v>
      </c>
    </row>
    <row r="19" spans="1:7" ht="36" customHeight="1" x14ac:dyDescent="0.25">
      <c r="A19" s="15" t="s">
        <v>163</v>
      </c>
      <c r="B19" s="41" t="s">
        <v>157</v>
      </c>
      <c r="C19" s="41">
        <v>2030.22</v>
      </c>
      <c r="D19" s="97"/>
      <c r="E19" s="97"/>
      <c r="F19" s="97"/>
      <c r="G19" s="104"/>
    </row>
    <row r="20" spans="1:7" ht="30" customHeight="1" x14ac:dyDescent="0.25">
      <c r="A20" s="15" t="s">
        <v>161</v>
      </c>
      <c r="B20" s="41" t="s">
        <v>157</v>
      </c>
      <c r="C20" s="41">
        <v>2030.22</v>
      </c>
      <c r="D20" s="97"/>
      <c r="E20" s="41">
        <v>1463.56</v>
      </c>
      <c r="F20" s="97"/>
      <c r="G20" s="99"/>
    </row>
    <row r="22" spans="1:7" x14ac:dyDescent="0.25">
      <c r="A22" s="28"/>
      <c r="B22" s="28"/>
      <c r="C22" s="28"/>
      <c r="D22" s="28"/>
      <c r="E22" s="28"/>
      <c r="F22" s="95" t="s">
        <v>190</v>
      </c>
      <c r="G22" s="95"/>
    </row>
    <row r="23" spans="1:7" x14ac:dyDescent="0.25">
      <c r="A23" s="28"/>
      <c r="B23" s="28"/>
      <c r="C23" s="28"/>
      <c r="D23" s="28"/>
      <c r="E23" s="28"/>
      <c r="F23" s="16"/>
      <c r="G23" s="16"/>
    </row>
    <row r="24" spans="1:7" x14ac:dyDescent="0.25">
      <c r="A24" s="96" t="s">
        <v>189</v>
      </c>
      <c r="B24" s="96"/>
      <c r="C24" s="96"/>
      <c r="D24" s="96"/>
      <c r="E24" s="96"/>
      <c r="F24" s="96"/>
      <c r="G24" s="103"/>
    </row>
    <row r="25" spans="1:7" ht="31.5" x14ac:dyDescent="0.25">
      <c r="A25" s="40" t="s">
        <v>152</v>
      </c>
      <c r="B25" s="40" t="s">
        <v>153</v>
      </c>
      <c r="C25" s="42">
        <v>2025</v>
      </c>
      <c r="D25" s="42">
        <v>2026</v>
      </c>
      <c r="E25" s="42">
        <v>2027</v>
      </c>
      <c r="F25" s="42">
        <v>2028</v>
      </c>
      <c r="G25" s="47"/>
    </row>
    <row r="26" spans="1:7" ht="31.5" x14ac:dyDescent="0.25">
      <c r="A26" s="7" t="s">
        <v>154</v>
      </c>
      <c r="B26" s="7" t="s">
        <v>155</v>
      </c>
      <c r="C26" s="38">
        <v>569199.56457819603</v>
      </c>
      <c r="D26" s="38">
        <v>592173.59740370116</v>
      </c>
      <c r="E26" s="38">
        <v>615860.54129984905</v>
      </c>
      <c r="F26" s="38">
        <v>640494.96295184328</v>
      </c>
      <c r="G26" s="48"/>
    </row>
    <row r="27" spans="1:7" ht="31.5" x14ac:dyDescent="0.25">
      <c r="A27" s="7" t="s">
        <v>156</v>
      </c>
      <c r="B27" s="7" t="s">
        <v>157</v>
      </c>
      <c r="C27" s="39">
        <v>6506.187013431263</v>
      </c>
      <c r="D27" s="39">
        <v>6768.789733667375</v>
      </c>
      <c r="E27" s="39">
        <v>7039.5413230140712</v>
      </c>
      <c r="F27" s="39">
        <v>7321.1229759346343</v>
      </c>
      <c r="G27" s="49"/>
    </row>
    <row r="28" spans="1:7" ht="31.5" x14ac:dyDescent="0.25">
      <c r="A28" s="7" t="s">
        <v>158</v>
      </c>
      <c r="B28" s="7" t="s">
        <v>211</v>
      </c>
      <c r="C28" s="39">
        <v>2024.6517900000001</v>
      </c>
      <c r="D28" s="39">
        <v>2106.3707855479802</v>
      </c>
      <c r="E28" s="39">
        <v>2190.6256169698995</v>
      </c>
      <c r="F28" s="39">
        <v>2278.2506416486954</v>
      </c>
      <c r="G28" s="49"/>
    </row>
    <row r="29" spans="1:7" ht="31.5" x14ac:dyDescent="0.25">
      <c r="A29" s="7" t="s">
        <v>162</v>
      </c>
      <c r="B29" s="7" t="s">
        <v>157</v>
      </c>
      <c r="C29" s="39">
        <v>6506.187013431263</v>
      </c>
      <c r="D29" s="39">
        <v>6768.789733667375</v>
      </c>
      <c r="E29" s="39">
        <v>7039.5413230140712</v>
      </c>
      <c r="F29" s="39">
        <v>7321.1229759346343</v>
      </c>
      <c r="G29" s="49"/>
    </row>
  </sheetData>
  <mergeCells count="14">
    <mergeCell ref="A16:F16"/>
    <mergeCell ref="F22:G22"/>
    <mergeCell ref="A24:G24"/>
    <mergeCell ref="D17:D20"/>
    <mergeCell ref="F17:F20"/>
    <mergeCell ref="E18:E19"/>
    <mergeCell ref="G18:G20"/>
    <mergeCell ref="E6:G6"/>
    <mergeCell ref="A8:F8"/>
    <mergeCell ref="F13:F15"/>
    <mergeCell ref="C14:C15"/>
    <mergeCell ref="D14:D15"/>
    <mergeCell ref="G14:G15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2.2.</vt:lpstr>
      <vt:lpstr>3.1</vt:lpstr>
      <vt:lpstr>8.1</vt:lpstr>
      <vt:lpstr> 9.1. </vt:lpstr>
      <vt:lpstr>14.1.</vt:lpstr>
      <vt:lpstr>15.1</vt:lpstr>
      <vt:lpstr>16.1</vt:lpstr>
      <vt:lpstr>'16.1'!Область_печати</vt:lpstr>
      <vt:lpstr>'2.2.'!Область_печати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2024-08-27T00:16:45Z</dcterms:modified>
</cp:coreProperties>
</file>