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30" tabRatio="899" activeTab="14"/>
  </bookViews>
  <sheets>
    <sheet name=" 1.2.1.,1.2.2,1.2.3." sheetId="14" r:id="rId1"/>
    <sheet name=" 1.2.6,1.2.8,1.2.9." sheetId="15" r:id="rId2"/>
    <sheet name="1.2.10" sheetId="32" r:id="rId3"/>
    <sheet name=" 1.2.12" sheetId="16" r:id="rId4"/>
    <sheet name="1.3.3." sheetId="8" r:id="rId5"/>
    <sheet name="1.3.6." sheetId="33" r:id="rId6"/>
    <sheet name="1.3.7." sheetId="34" r:id="rId7"/>
    <sheet name="1.5.4." sheetId="35" r:id="rId8"/>
    <sheet name="1.7.1." sheetId="18" r:id="rId9"/>
    <sheet name="1.8.2." sheetId="20" r:id="rId10"/>
    <sheet name="1.10.1.,1.10.2" sheetId="36" r:id="rId11"/>
    <sheet name="1.11.1.1.11.2." sheetId="25" r:id="rId12"/>
    <sheet name="1.12.2." sheetId="27" r:id="rId13"/>
    <sheet name="1.12.6." sheetId="22" r:id="rId14"/>
    <sheet name="4,1 " sheetId="6" r:id="rId15"/>
    <sheet name="6.4." sheetId="29" r:id="rId16"/>
    <sheet name="10.1,10.2,10.3,10.4стр. 98" sheetId="9" r:id="rId17"/>
    <sheet name="12,1," sheetId="13" r:id="rId18"/>
    <sheet name="12.3." sheetId="10" r:id="rId19"/>
    <sheet name="13.1. " sheetId="11" r:id="rId20"/>
  </sheets>
  <externalReferences>
    <externalReference r:id="rId21"/>
  </externalReferences>
  <definedNames>
    <definedName name="_xlnm.Print_Area" localSheetId="0">' 1.2.1.,1.2.2,1.2.3.'!$A$1:$G$21</definedName>
    <definedName name="_xlnm.Print_Area" localSheetId="1">' 1.2.6,1.2.8,1.2.9.'!$A$1:$H$28</definedName>
    <definedName name="_xlnm.Print_Area" localSheetId="10">'1.10.1.,1.10.2'!$A$1:$C$38</definedName>
    <definedName name="_xlnm.Print_Area" localSheetId="4">'1.3.3.'!$A$1:$C$14</definedName>
    <definedName name="_xlnm.Print_Area" localSheetId="17">'12,1,'!$A$1:$G$40</definedName>
    <definedName name="_xlnm.Print_Area" localSheetId="14">'4,1 '!$A$1:$K$46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0" l="1"/>
  <c r="D13" i="10" s="1"/>
  <c r="E11" i="10"/>
  <c r="F11" i="10"/>
  <c r="F10" i="10"/>
  <c r="E10" i="10"/>
  <c r="D10" i="10"/>
  <c r="E13" i="10"/>
  <c r="F13" i="10"/>
  <c r="C11" i="10"/>
  <c r="C13" i="10" s="1"/>
  <c r="F48" i="25" l="1"/>
  <c r="E48" i="25"/>
  <c r="F45" i="25"/>
  <c r="E45" i="25"/>
  <c r="E42" i="25"/>
  <c r="F42" i="25"/>
  <c r="F39" i="25"/>
  <c r="E39" i="25"/>
  <c r="G48" i="25" l="1"/>
  <c r="G45" i="25"/>
  <c r="G42" i="25"/>
  <c r="C20" i="36" l="1"/>
  <c r="C18" i="36"/>
  <c r="J37" i="9" l="1"/>
  <c r="J36" i="9"/>
  <c r="I37" i="9"/>
  <c r="I36" i="9"/>
  <c r="H38" i="9"/>
  <c r="I38" i="9"/>
  <c r="J38" i="9"/>
  <c r="G38" i="9"/>
  <c r="D18" i="15" l="1"/>
  <c r="E18" i="15"/>
  <c r="E13" i="33" l="1"/>
  <c r="E14" i="33" l="1"/>
  <c r="E12" i="33"/>
  <c r="E11" i="33"/>
  <c r="E10" i="33"/>
  <c r="D12" i="32" l="1"/>
  <c r="E28" i="6" l="1"/>
  <c r="D11" i="6"/>
  <c r="C11" i="6"/>
  <c r="G18" i="15" l="1"/>
  <c r="G10" i="15"/>
  <c r="E10" i="20" l="1"/>
  <c r="D10" i="20"/>
  <c r="B10" i="20"/>
  <c r="C18" i="15" l="1"/>
  <c r="G11" i="15"/>
  <c r="F11" i="15"/>
  <c r="E11" i="15"/>
  <c r="C11" i="15"/>
  <c r="E31" i="6" l="1"/>
  <c r="E32" i="6" s="1"/>
  <c r="E22" i="6"/>
  <c r="K11" i="6"/>
  <c r="K10" i="6" s="1"/>
  <c r="K16" i="6" s="1"/>
  <c r="J11" i="6"/>
  <c r="J10" i="6" s="1"/>
  <c r="J16" i="6" s="1"/>
  <c r="I11" i="6"/>
  <c r="H11" i="6"/>
  <c r="G11" i="6"/>
  <c r="G10" i="6" s="1"/>
  <c r="G16" i="6" s="1"/>
  <c r="F11" i="6"/>
  <c r="F10" i="6" s="1"/>
  <c r="F16" i="6" s="1"/>
  <c r="E11" i="6"/>
  <c r="E10" i="6" s="1"/>
  <c r="E16" i="6" s="1"/>
  <c r="I10" i="6"/>
  <c r="I16" i="6" s="1"/>
  <c r="H10" i="6"/>
  <c r="H16" i="6" s="1"/>
  <c r="H39" i="6" s="1"/>
  <c r="F39" i="6" l="1"/>
  <c r="E34" i="6"/>
  <c r="E33" i="6"/>
  <c r="F33" i="6" s="1"/>
  <c r="I39" i="6"/>
  <c r="E37" i="6"/>
  <c r="E38" i="6"/>
  <c r="E39" i="6"/>
  <c r="J39" i="6"/>
  <c r="G39" i="6"/>
  <c r="K39" i="6"/>
  <c r="G33" i="6" l="1"/>
  <c r="F32" i="6"/>
  <c r="F31" i="6" s="1"/>
  <c r="F38" i="6" s="1"/>
  <c r="G34" i="6"/>
  <c r="F37" i="6" l="1"/>
  <c r="H34" i="6"/>
  <c r="G32" i="6"/>
  <c r="G31" i="6" s="1"/>
  <c r="G38" i="6" s="1"/>
  <c r="H33" i="6"/>
  <c r="H32" i="6" l="1"/>
  <c r="H31" i="6" s="1"/>
  <c r="H38" i="6" s="1"/>
  <c r="I33" i="6"/>
  <c r="I34" i="6"/>
  <c r="G37" i="6"/>
  <c r="H37" i="6" l="1"/>
  <c r="J33" i="6"/>
  <c r="I32" i="6"/>
  <c r="I31" i="6" s="1"/>
  <c r="I38" i="6" s="1"/>
  <c r="J34" i="6"/>
  <c r="I37" i="6" l="1"/>
  <c r="K33" i="6"/>
  <c r="J32" i="6"/>
  <c r="J31" i="6" s="1"/>
  <c r="J38" i="6" s="1"/>
  <c r="K34" i="6"/>
  <c r="J37" i="6" l="1"/>
  <c r="K37" i="6"/>
  <c r="K32" i="6"/>
  <c r="K31" i="6" s="1"/>
  <c r="K38" i="6" s="1"/>
  <c r="D12" i="9" l="1"/>
  <c r="H12" i="9"/>
  <c r="G12" i="9"/>
  <c r="F12" i="9"/>
  <c r="E12" i="9"/>
  <c r="I12" i="9"/>
  <c r="J12" i="9" l="1"/>
  <c r="K58" i="6"/>
  <c r="J58" i="6"/>
  <c r="I58" i="6"/>
  <c r="H58" i="6"/>
  <c r="G58" i="6"/>
  <c r="F58" i="6"/>
  <c r="G55" i="6"/>
  <c r="H52" i="6" s="1"/>
  <c r="H50" i="6" l="1"/>
  <c r="H54" i="6"/>
  <c r="H51" i="6"/>
  <c r="H53" i="6"/>
  <c r="H55" i="6" l="1"/>
</calcChain>
</file>

<file path=xl/sharedStrings.xml><?xml version="1.0" encoding="utf-8"?>
<sst xmlns="http://schemas.openxmlformats.org/spreadsheetml/2006/main" count="680" uniqueCount="383">
  <si>
    <t>Наименование показателя</t>
  </si>
  <si>
    <t>Установленная тепловая мощность, в том числе:</t>
  </si>
  <si>
    <t>- отборы паровых турбин, в том числе:</t>
  </si>
  <si>
    <t>производственных показателей (с учетом противодавления)</t>
  </si>
  <si>
    <t>теплофикационных показателей (с учетом противодавления)</t>
  </si>
  <si>
    <t>- РОУ</t>
  </si>
  <si>
    <t>- ПВК</t>
  </si>
  <si>
    <t>Располагаемая тепловая мощность станции</t>
  </si>
  <si>
    <t>Потери в паропроводах</t>
  </si>
  <si>
    <t>Присоединенная договорная тепловая нагрузка в горячей воде, в том числе:</t>
  </si>
  <si>
    <t>Присоединенная непосредственно к коллекторам станции, в том числе по выводам тепловой мощности ТЭЦ</t>
  </si>
  <si>
    <t>отопление и вентиляция</t>
  </si>
  <si>
    <t>горячее водоснабжение</t>
  </si>
  <si>
    <t>Присоединенная договорная тепловая нагрузка в паре</t>
  </si>
  <si>
    <t>Присоединенная расчетная тепловая нагрузка в паре</t>
  </si>
  <si>
    <t>Резерв/дефицит тепловой мощности (по договорной нагрузке)</t>
  </si>
  <si>
    <t>Резерв/дефицит тепловой мощности (по расчетной нагрузке)</t>
  </si>
  <si>
    <t>№ п/п</t>
  </si>
  <si>
    <t>1.</t>
  </si>
  <si>
    <t>1.1.1</t>
  </si>
  <si>
    <t>2.</t>
  </si>
  <si>
    <t>Затраты тепла на собственные нужды станции в горячей воде</t>
  </si>
  <si>
    <t>Затраты тепла на собственные нужды станции в паре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</si>
  <si>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</si>
  <si>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</si>
  <si>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</si>
  <si>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</si>
  <si>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</si>
  <si>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</si>
  <si>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</si>
  <si>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</si>
  <si>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</si>
  <si>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</si>
  <si>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</si>
  <si>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</si>
  <si>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1.1</t>
  </si>
  <si>
    <t>1.1.2</t>
  </si>
  <si>
    <t>1.2</t>
  </si>
  <si>
    <t>1.3</t>
  </si>
  <si>
    <t>8.1</t>
  </si>
  <si>
    <t>9.1</t>
  </si>
  <si>
    <t>9.1.1</t>
  </si>
  <si>
    <t>9.1.2</t>
  </si>
  <si>
    <t>тм-1</t>
  </si>
  <si>
    <t>тм-2</t>
  </si>
  <si>
    <t>тм-3</t>
  </si>
  <si>
    <t>тм-4</t>
  </si>
  <si>
    <t>тм-5</t>
  </si>
  <si>
    <t>итог</t>
  </si>
  <si>
    <t>8.0.1</t>
  </si>
  <si>
    <t>8.0.2</t>
  </si>
  <si>
    <t>8.2</t>
  </si>
  <si>
    <t>8.2.1</t>
  </si>
  <si>
    <t>8.2.2</t>
  </si>
  <si>
    <t>8.1.1</t>
  </si>
  <si>
    <t>8.1.2</t>
  </si>
  <si>
    <t>Потери в тепловых сетях в горячей воде</t>
  </si>
  <si>
    <t>Располагаемая тепловая мощность нетто  при аварийном выводе самого мощного котла</t>
  </si>
  <si>
    <t>от</t>
  </si>
  <si>
    <t>гвс</t>
  </si>
  <si>
    <t>всего</t>
  </si>
  <si>
    <t>перспектива, Гкал/ч</t>
  </si>
  <si>
    <t>Расчётная нагрузка на хозяйственные нужды ТЭЦ</t>
  </si>
  <si>
    <t>Присоединенная расчетная тепловая нагрузка в горячей воде (за вычетом потерь), в том числе по выводам тепловой мощности ТЭЦ:</t>
  </si>
  <si>
    <t>Тепломагистрали ШТЭЦ</t>
  </si>
  <si>
    <t xml:space="preserve">к постановлению администрации  </t>
  </si>
  <si>
    <t>городского поселения «Шерловогорское»</t>
  </si>
  <si>
    <t xml:space="preserve">Таблица 4.1 </t>
  </si>
  <si>
    <t xml:space="preserve">Таблица 1.3.6 </t>
  </si>
  <si>
    <t>Год</t>
  </si>
  <si>
    <t>Отпуск тепловой энергии в тепловые сети, Гкал</t>
  </si>
  <si>
    <t>Нормативые потери тепловой энергии, Гкал</t>
  </si>
  <si>
    <t>Фактические потери тепловой энергии, Гкал</t>
  </si>
  <si>
    <t>Всего от отпущенной тепловой энергии, %</t>
  </si>
  <si>
    <t>Таблица 1.5.4</t>
  </si>
  <si>
    <t>Наименование</t>
  </si>
  <si>
    <t>Полезный отпуск тепловой энергии, Гкал</t>
  </si>
  <si>
    <t>за отопительный период</t>
  </si>
  <si>
    <t>за год в целом</t>
  </si>
  <si>
    <t>Полезный отпуск</t>
  </si>
  <si>
    <t>Таблица 10.1</t>
  </si>
  <si>
    <t>№ п/п</t>
  </si>
  <si>
    <t>Вид топлива</t>
  </si>
  <si>
    <t>Выработка тепловой энергии, Гкал</t>
  </si>
  <si>
    <t>2026-2028</t>
  </si>
  <si>
    <t>Шерловогорская ТЭЦ</t>
  </si>
  <si>
    <t>уголь</t>
  </si>
  <si>
    <t>ИТОГО</t>
  </si>
  <si>
    <t>Таблица 10.2</t>
  </si>
  <si>
    <t>Удельный расход условного топлива, кг условного топлива/Гкал</t>
  </si>
  <si>
    <t>Таблица 10.3</t>
  </si>
  <si>
    <t>Таблица 10.4</t>
  </si>
  <si>
    <t xml:space="preserve">Таблица 13.1  </t>
  </si>
  <si>
    <t>Индикаторы развития системы теплоснабжения в зоне действия Шерловогорской ТЭЦ</t>
  </si>
  <si>
    <t>Индикатор</t>
  </si>
  <si>
    <t>Количество прекращений подачи тепловой энергии, теплоносителя в результате технологических нарушений на тепловых сетях</t>
  </si>
  <si>
    <t>Количество прекращений подачи тепловой энергии, теплоносителя в результате технологических нарушений на источниках тепловой энергии</t>
  </si>
  <si>
    <t>Удельный расход условного топлива на отпуск электрической энергии, гр/кВтч</t>
  </si>
  <si>
    <r>
      <t>Отношение величины технологических потерь тепловой энергии, теплоносителя к материальной характеристике тепловой сети, Гкал/м</t>
    </r>
    <r>
      <rPr>
        <vertAlign val="superscript"/>
        <sz val="10"/>
        <color rgb="FF000000"/>
        <rFont val="Times New Roman"/>
        <family val="1"/>
        <charset val="204"/>
      </rPr>
      <t>2</t>
    </r>
  </si>
  <si>
    <t>Удельный расход условного топлива на отпуск тепловой энергии, кг/Гкал</t>
  </si>
  <si>
    <r>
      <t>Удельная материальная характеристика тепловых сетей, приведенная к расчетной тепловой нагрузке, м</t>
    </r>
    <r>
      <rPr>
        <vertAlign val="superscript"/>
        <sz val="10"/>
        <color rgb="FF000000"/>
        <rFont val="Times New Roman"/>
        <family val="1"/>
        <charset val="204"/>
      </rPr>
      <t>2</t>
    </r>
    <r>
      <rPr>
        <sz val="10"/>
        <color rgb="FF000000"/>
        <rFont val="Times New Roman"/>
        <family val="1"/>
        <charset val="204"/>
      </rPr>
      <t xml:space="preserve">/Гкал/ч </t>
    </r>
  </si>
  <si>
    <t>-</t>
  </si>
  <si>
    <t>Доля тепловой энергии, выработанной в комбинированном режиме (как отношение величины тепловой энергии, отпущенной из отборов турбоагрегатов, к общей величине выработанной тепловой энергии в границах городского округа)</t>
  </si>
  <si>
    <t>Удельный расход условного топлива на отпуск электроэнергии, кг у.т/(кВт*ч)</t>
  </si>
  <si>
    <t>Коэффициент использования теплоты топлива (только для источников тепловой энергии, функционирующих в режиме комбинированной выработки электрической и тепловой энергии)</t>
  </si>
  <si>
    <t>Доля отпуска тепловой энергии, осуществляемого потребителям по приборам учета, в общем объеме отпущенной тепловой энергии, %</t>
  </si>
  <si>
    <t>Средневзвешенный (по материальной характеристике) срок эксплуатации тепловых сетей</t>
  </si>
  <si>
    <t>Отношение материальной характеристики тепловых сетей, реконструированных за год, к общей материальной характеристике тепловых сетей</t>
  </si>
  <si>
    <t>Отношение установленной тепловой мощности оборудования источников тепловой энергии, реконструированного за год, к общей установленной тепловой мощности источников тепловой энергии</t>
  </si>
  <si>
    <t>Отсутствие зафиксированных фактов нарушения антимонопольного законодательства (выданных предупреждений, предписаний), а также отсутствие применения санкций, предусмотренных Кодексом Российской Федерации об административных правонарушениях, за нарушение законодательства Российской Федерации в сфере теплоснабжения, антимонопольного законодательства Российской Федерации, законодательства Российской Федерации о естественных монополиях</t>
  </si>
  <si>
    <t>Перечень инвестиционных проектов в сфере теплоснабжения по объектам ПАО "Территориальная генерирующай компания № 14" пгт. Шерловая Гора</t>
  </si>
  <si>
    <t>Ед. изм.</t>
  </si>
  <si>
    <t>Значение показателя</t>
  </si>
  <si>
    <t>до реализации мероприятия</t>
  </si>
  <si>
    <t>после реализации мероприятия</t>
  </si>
  <si>
    <t>1. Строительство новых тепловых сетей в целях подключения потребителей</t>
  </si>
  <si>
    <t>2. Строительство иных объектов системы централизованного теплоснабжения, за исключением тепловых сетей, в целях подключения потребителей</t>
  </si>
  <si>
    <t>3. Увеличение пропускной способности существующих тепловых сетей в целях подключения потребителей</t>
  </si>
  <si>
    <t>4. Увеличение мощности и производительности существующих объектов централизованного теплоснабжения, за исключением тепловых сетей, в целях подключения потребителей</t>
  </si>
  <si>
    <t>5. Реконструкция или модернизация существующих тепловых сетей</t>
  </si>
  <si>
    <t>6. Реконструкция или модернизация существующих объектов системы централизованного теплоснабжения, за исключением тепловых сетей</t>
  </si>
  <si>
    <t>6.1.</t>
  </si>
  <si>
    <t>Установка системы кондиционирования в помещении узла связи</t>
  </si>
  <si>
    <t>6.2.</t>
  </si>
  <si>
    <t>Модернизация системы видеонаблюдения Шерловогорской ТЭЦ</t>
  </si>
  <si>
    <t>6.3.</t>
  </si>
  <si>
    <t>Установка системы видеофиксации тренировочного процесса на Шерловогорской ТЭЦ</t>
  </si>
  <si>
    <t>7. Мероприятия, направленные на снижение негативного воздействия на окружающую среду, достижение плановых значений показателей надежности и энергетической эффективности объектов теплоснабжения, повышение эффективности работы систем централизованного теплоснабжения</t>
  </si>
  <si>
    <t>7.1.</t>
  </si>
  <si>
    <t>Реконструкция системы  водоснабжения с устройством скважины</t>
  </si>
  <si>
    <t>7.2.</t>
  </si>
  <si>
    <t xml:space="preserve">Монтаж установки реагентной обработки подпиточной и сетевой воды системы теплоснабжения ингибитором </t>
  </si>
  <si>
    <t>7.3.</t>
  </si>
  <si>
    <t>Устройство артезианской скважины</t>
  </si>
  <si>
    <t>7.4.</t>
  </si>
  <si>
    <t>Установка системы пожарной сигнализации на Шерловогорской ТЭЦ</t>
  </si>
  <si>
    <t>8.  Вывод из эксплуатации, консервация и демонтаж объектов системы централизованного теплоснабжения</t>
  </si>
  <si>
    <t>Таблица 12.1.</t>
  </si>
  <si>
    <t>Установленная мощность, Гкал/час</t>
  </si>
  <si>
    <t>Таблица 1.2.2.</t>
  </si>
  <si>
    <t>№</t>
  </si>
  <si>
    <t>Марка</t>
  </si>
  <si>
    <t>Год ввода в эксплуатацию</t>
  </si>
  <si>
    <t>Выработка тепла котлами, Гкал</t>
  </si>
  <si>
    <t>КПД,%</t>
  </si>
  <si>
    <t>Дата обследования котлов</t>
  </si>
  <si>
    <t>Основное топливо уголь</t>
  </si>
  <si>
    <t>Е-50-39 Ф</t>
  </si>
  <si>
    <t>БКЗ-50-40</t>
  </si>
  <si>
    <t>Таблица 1.2.3.</t>
  </si>
  <si>
    <t>ПТ-12-35/10М</t>
  </si>
  <si>
    <t>Удельный расход топлива</t>
  </si>
  <si>
    <t>На выработку э/э гр/кВТ*ч</t>
  </si>
  <si>
    <t>На тепловую энергию, кг/Гкал</t>
  </si>
  <si>
    <t>Ограничения установленной тепловой мощности</t>
  </si>
  <si>
    <t>Тепловая мощность котлов располагаемая</t>
  </si>
  <si>
    <t>Затраты тепловой мощности на собственные нужды, %</t>
  </si>
  <si>
    <t>Таблица 1.2.6.</t>
  </si>
  <si>
    <t>Таблица 1.2.8.</t>
  </si>
  <si>
    <t>Выработка тепловой энергии котлоагрегатами, Гкал</t>
  </si>
  <si>
    <t>Затраты тепловой энергии на собственные нужды, Гкал</t>
  </si>
  <si>
    <t>Расход топлива, т.у.т.</t>
  </si>
  <si>
    <t>Таблица 1.2.9.</t>
  </si>
  <si>
    <t>Основной (о); резервный (р)</t>
  </si>
  <si>
    <t>о</t>
  </si>
  <si>
    <t>Nуст., Гкал/час</t>
  </si>
  <si>
    <t>н/д</t>
  </si>
  <si>
    <t xml:space="preserve">Год ввода в эксплуатацию </t>
  </si>
  <si>
    <t>Дата проведения режимной наладки оборудования</t>
  </si>
  <si>
    <t>КПД котла, %</t>
  </si>
  <si>
    <t>КПД, по результатам наладки</t>
  </si>
  <si>
    <t xml:space="preserve">Данные используемые для измерения </t>
  </si>
  <si>
    <t>Количество прекращений подачи тепловой энергии, зафиксированное на границе балансовой принадлежности сторон договора, причиной которых явились технологические нарушения на источниках тепловой энергии</t>
  </si>
  <si>
    <t>Среднее время восстановления</t>
  </si>
  <si>
    <t>Средний недоотпуск тепла на одно прекращение подачи тепловой энергии</t>
  </si>
  <si>
    <t>Единица измерения</t>
  </si>
  <si>
    <t>Фактические значения показателей</t>
  </si>
  <si>
    <t>2016 год</t>
  </si>
  <si>
    <t>2017 год</t>
  </si>
  <si>
    <t>2018 год</t>
  </si>
  <si>
    <t>2019 год</t>
  </si>
  <si>
    <t xml:space="preserve">2020 год </t>
  </si>
  <si>
    <t>2021 год</t>
  </si>
  <si>
    <t>2022 год</t>
  </si>
  <si>
    <t>ед.</t>
  </si>
  <si>
    <t>ч</t>
  </si>
  <si>
    <t>Гкал/ед.</t>
  </si>
  <si>
    <t>Таблица 1.2.12.</t>
  </si>
  <si>
    <t>Количество прекращений подачи тепловой энергии, теплоносителя в результате технологических нарушений на тепловых сетях на 1 км, тепловых сетей</t>
  </si>
  <si>
    <t>Среднее время восстановления теплоснабжения, час</t>
  </si>
  <si>
    <t>Таблица 1.3.7</t>
  </si>
  <si>
    <t>Баланс производительности ВПУ</t>
  </si>
  <si>
    <t>Параметр</t>
  </si>
  <si>
    <t>ед. изм.</t>
  </si>
  <si>
    <t>Производительность ВПУ</t>
  </si>
  <si>
    <t>т/ч</t>
  </si>
  <si>
    <t>Срок службы</t>
  </si>
  <si>
    <t>лет</t>
  </si>
  <si>
    <t>Количество баков-аккумуляторов</t>
  </si>
  <si>
    <t>Общая емкость баков аккумуляторов</t>
  </si>
  <si>
    <t>м3</t>
  </si>
  <si>
    <t>Расчетный часовой расход для подпитки системы теплоснабжения</t>
  </si>
  <si>
    <t>Всего подпитка тепловой сети</t>
  </si>
  <si>
    <t>нормативные утечки</t>
  </si>
  <si>
    <t>сверхнормативные</t>
  </si>
  <si>
    <t>Отпуск теплоносителя из т/с на ГВС</t>
  </si>
  <si>
    <t>Объем аварийной подпитки</t>
  </si>
  <si>
    <t>Резерв (+) / дефицит (-) ВПУ</t>
  </si>
  <si>
    <t>Доля резерва</t>
  </si>
  <si>
    <t>%</t>
  </si>
  <si>
    <t>Таблица 1.7.1.</t>
  </si>
  <si>
    <t>Таблица 1.8.2.</t>
  </si>
  <si>
    <t>Годовой расход основного топлива топлива, т.у.т.</t>
  </si>
  <si>
    <t>Годовой расход натурального топлива, тнт</t>
  </si>
  <si>
    <t>Наименование вредного (загрязняющего) вещества</t>
  </si>
  <si>
    <t>Радиус рассеивания/зона рассеивания</t>
  </si>
  <si>
    <t>Таблица 1.12.6</t>
  </si>
  <si>
    <t>Азота диоксид</t>
  </si>
  <si>
    <t xml:space="preserve">Серы диоксид </t>
  </si>
  <si>
    <t>Углерода оксид</t>
  </si>
  <si>
    <t>На границе СЗЗ</t>
  </si>
  <si>
    <t>Тепловая мощность котельной, нетто</t>
  </si>
  <si>
    <t>Ед. измерения</t>
  </si>
  <si>
    <t>Необходимая валовая выручка</t>
  </si>
  <si>
    <t>тыс.руб.</t>
  </si>
  <si>
    <t>Экономически обоснованный тариф</t>
  </si>
  <si>
    <t>руб./Гкал (без НДС)</t>
  </si>
  <si>
    <t>Тариф для населения</t>
  </si>
  <si>
    <t>Тариф для юридических лиц</t>
  </si>
  <si>
    <t>с 01.01.</t>
  </si>
  <si>
    <t>с 01.07.</t>
  </si>
  <si>
    <t>с 01.12.</t>
  </si>
  <si>
    <t>с 01.09</t>
  </si>
  <si>
    <t>Таблица 1.11.1.</t>
  </si>
  <si>
    <t>Таблица 1.11.2.</t>
  </si>
  <si>
    <t>Тарифы на горячую воду для потребителей в открытых системах теплоснабжения (горячего водоснабжения), руб. /м3</t>
  </si>
  <si>
    <t>Наименование снабжающей (теплосетевой) организации</t>
  </si>
  <si>
    <t>ПАО "ТГК-14"</t>
  </si>
  <si>
    <t>Население</t>
  </si>
  <si>
    <t>с 01.01 по 30.06</t>
  </si>
  <si>
    <t xml:space="preserve"> - компонент на тепловую энергию, руб. Гкал с НДС</t>
  </si>
  <si>
    <t xml:space="preserve"> - компонент на теплоноситель, руб./куб.м с НДС</t>
  </si>
  <si>
    <t>с 01.07 по 30.11</t>
  </si>
  <si>
    <t>с 01.12 по 31.12</t>
  </si>
  <si>
    <t>Прочие потребители</t>
  </si>
  <si>
    <t xml:space="preserve"> - компонент на тепловую энергию, руб. Гкал без НДС</t>
  </si>
  <si>
    <t xml:space="preserve"> - компонент на теплоноситель, руб./куб.м без  НДС</t>
  </si>
  <si>
    <t>с 01.07 по 31.08</t>
  </si>
  <si>
    <t>с 01.09 по 30.11</t>
  </si>
  <si>
    <t>Источник тепловой энергии (мощности)</t>
  </si>
  <si>
    <t>Азота оксид</t>
  </si>
  <si>
    <t>Сажа</t>
  </si>
  <si>
    <t>Бензапирен</t>
  </si>
  <si>
    <t>Мазутная зола</t>
  </si>
  <si>
    <t>Пыль неорганическая</t>
  </si>
  <si>
    <t>г/с</t>
  </si>
  <si>
    <t>мг/м3</t>
  </si>
  <si>
    <t>т/год</t>
  </si>
  <si>
    <t>Таблица 1.12.2.</t>
  </si>
  <si>
    <t>Показатель</t>
  </si>
  <si>
    <t xml:space="preserve">Параметр </t>
  </si>
  <si>
    <t>м³</t>
  </si>
  <si>
    <t>Таблица 12.3.</t>
  </si>
  <si>
    <t>Отпуск с коллекторов, тыс. Гкал</t>
  </si>
  <si>
    <t>ХБН источника, тыс. Гкал</t>
  </si>
  <si>
    <t>18.</t>
  </si>
  <si>
    <t>Отпуск в сеть, тыс. Гкал</t>
  </si>
  <si>
    <t>19.</t>
  </si>
  <si>
    <t>Потери в тепловых сетях, тыс. Гкал</t>
  </si>
  <si>
    <t>20.</t>
  </si>
  <si>
    <t>Полезный отпуск потребителям, тыс. Гкал</t>
  </si>
  <si>
    <t>Выработка э/э, тыс. кВтч</t>
  </si>
  <si>
    <t>Таблица 1.2.10</t>
  </si>
  <si>
    <t>Выработка тепла, Гкал</t>
  </si>
  <si>
    <t>Число часов использования УТМ (установленная тепловая мощность), час</t>
  </si>
  <si>
    <t>ИТОГО:</t>
  </si>
  <si>
    <t>№ кот.</t>
  </si>
  <si>
    <t>Установленная тепловая мощность,Гкал/ч</t>
  </si>
  <si>
    <t>Год ввода в эксплуатацию, срок службы и год проведения последних наладочных работ</t>
  </si>
  <si>
    <t xml:space="preserve">Приложение № 14 </t>
  </si>
  <si>
    <t xml:space="preserve">Таблица 1.3.3. </t>
  </si>
  <si>
    <t>Приложение № 20</t>
  </si>
  <si>
    <t xml:space="preserve">Приложение № 22 </t>
  </si>
  <si>
    <t>Приложение № 23</t>
  </si>
  <si>
    <t>Таблица 1.10.1</t>
  </si>
  <si>
    <t>Топливо</t>
  </si>
  <si>
    <t>Затраты на оплату труда</t>
  </si>
  <si>
    <t>Отчисления на социальные нужды</t>
  </si>
  <si>
    <t>Прочие расходы</t>
  </si>
  <si>
    <t>Себестоимость</t>
  </si>
  <si>
    <t>Прибыль</t>
  </si>
  <si>
    <t>Таблица 1.10.2</t>
  </si>
  <si>
    <t>ПАО «ТГК-14» ГП «Шерловогорское»</t>
  </si>
  <si>
    <t>Отпуск тепловой энергии, поставляемой с коллекторов источника тепловой энергии, тыс. Гкал, всего, в том числе:</t>
  </si>
  <si>
    <t>С коллекторов источника непосредственно потребителям, тыс. Гкал</t>
  </si>
  <si>
    <t>в паре, тыс. Гкал</t>
  </si>
  <si>
    <t>в горячей воде, тыс. Гкал</t>
  </si>
  <si>
    <t>Операционные (подконтрольные) расходы, тыс. руб.</t>
  </si>
  <si>
    <t>Неподконтрольные расходы, тыс. руб.</t>
  </si>
  <si>
    <t>Расходы на приобретение (производство) энергетических ресурсов, холодной воды и теплоносителя, тыс. руб.</t>
  </si>
  <si>
    <t>Прибыль, тыс. руб.</t>
  </si>
  <si>
    <t xml:space="preserve">Приложение № 25 </t>
  </si>
  <si>
    <t>Расход условного топлива всего, тонн условного топлива (т.у.т.)</t>
  </si>
  <si>
    <t>Расход условного топлива на выработку тепловой энергии, тонн условного топлива (т.у.т.)</t>
  </si>
  <si>
    <t>Расход условного топлива на выработку электрической энергии, тонн условного топлива (т.у.т.)</t>
  </si>
  <si>
    <t>Расход натурального топлива, т.н.т.</t>
  </si>
  <si>
    <t>мазут</t>
  </si>
  <si>
    <t>Сырье и материалы</t>
  </si>
  <si>
    <t>Работы и услуги произодственного характера</t>
  </si>
  <si>
    <t>Электрическая энергия</t>
  </si>
  <si>
    <t>Амортизация</t>
  </si>
  <si>
    <t>Итого необходимая валовая выручка, тыс. руб.</t>
  </si>
  <si>
    <t>уголь/мазут</t>
  </si>
  <si>
    <t>Основное  топливо/растопочное топливо</t>
  </si>
  <si>
    <t>Отпуск в тепловую сеть, тыс.Гкал</t>
  </si>
  <si>
    <t xml:space="preserve">Наименование  источника тепловой энергии </t>
  </si>
  <si>
    <t xml:space="preserve">Баланс тепловой мощности и тепловой энергии для  источника тепловой энергии </t>
  </si>
  <si>
    <t>Прогнозные значения выработки тепловой энергии источниками тепловой энергии , Гкал</t>
  </si>
  <si>
    <t>Удельный расход условного топлива на выработку тепловой энергии источниками тепловой энергии , кг условного топлива/Гкал</t>
  </si>
  <si>
    <t>Прогнозные значения расходов условного топлива на выработку тепловой и электрической энергии источниками тепловой энергии, тонн условного топлива</t>
  </si>
  <si>
    <t xml:space="preserve">Наименование источника тепловой энергии </t>
  </si>
  <si>
    <t>Прогнозные значения расходов натурального топлива на выработку тепловой энергии источниками тепловой энергии , тнт</t>
  </si>
  <si>
    <t>Таблица 6.4.</t>
  </si>
  <si>
    <t>Объём производства (выработка) тепловой энергии в год, Гкал</t>
  </si>
  <si>
    <t>Наработка с нач. эксп. на 01.01.2024,ч</t>
  </si>
  <si>
    <t>Характеристика турбины 2023 год</t>
  </si>
  <si>
    <t>Состав и технические характеристики основного оборудования  источника тепловой энергии  2023 год</t>
  </si>
  <si>
    <t>Установленная тепловая мощность, ограничения тепловой мощности, располагаемаятепловая мощность  источника тепловой энергии  в 2023 году, Гкал/час</t>
  </si>
  <si>
    <t>Выработка, отпуск тепловой энергии, расход условного топлива по  источнику тепловой энергии  в 2023 году</t>
  </si>
  <si>
    <t>Нормативные и фактические потери тепловой энергии в зоне действия источника тепловой энергии за 2019-2023 г.</t>
  </si>
  <si>
    <t>2023 год</t>
  </si>
  <si>
    <t>Фактические потери тепловой энергии при передаче тепловой энергии по тепловым сетям за последние 4 года</t>
  </si>
  <si>
    <t xml:space="preserve">Значения потребления тепловой энергии за отопительный период и за год в целом (за 2023 год) </t>
  </si>
  <si>
    <t>Баланс производительности ВПУ ШТЭЦ за 2023 г.</t>
  </si>
  <si>
    <t>факт 2023</t>
  </si>
  <si>
    <t xml:space="preserve">Факт 2023 год           (без НДС) </t>
  </si>
  <si>
    <t>Технико-экономические показатели источников тепловой энергии за 2023 год (с НДС).</t>
  </si>
  <si>
    <t>Выбросы загрязняющих веществ 2023</t>
  </si>
  <si>
    <t>0,2 г/с</t>
  </si>
  <si>
    <t>5,83 г/с</t>
  </si>
  <si>
    <t>0,82 г/с</t>
  </si>
  <si>
    <t>факт 2023 г.</t>
  </si>
  <si>
    <t>Отпуск тепловой энергии с коллекторов  источника тепловой энергии, Гкал</t>
  </si>
  <si>
    <t>Расчётные потери тепловой энергии в тепловых сетях, Гкал</t>
  </si>
  <si>
    <t>6.4.</t>
  </si>
  <si>
    <t>6.5.</t>
  </si>
  <si>
    <t>6.6.</t>
  </si>
  <si>
    <t>6.7.</t>
  </si>
  <si>
    <t>6.8.</t>
  </si>
  <si>
    <t>6.9.</t>
  </si>
  <si>
    <t>Модернизация системы охранного телевидения</t>
  </si>
  <si>
    <t xml:space="preserve">Модернизация системы охранной сигнализации </t>
  </si>
  <si>
    <t xml:space="preserve">Установка системы охранного освещения </t>
  </si>
  <si>
    <t xml:space="preserve">Установка инженерного заграждения </t>
  </si>
  <si>
    <t xml:space="preserve">Установка системы контроля обхода  </t>
  </si>
  <si>
    <t>Установка автоматической системы регулирования насосных станций</t>
  </si>
  <si>
    <t>уголь, мазут</t>
  </si>
  <si>
    <t>Среднегодовая загрузка оборудования  источника тепловой энергии  за 2023 год</t>
  </si>
  <si>
    <t xml:space="preserve">от «___» июня 2024 года № ____  </t>
  </si>
  <si>
    <t xml:space="preserve">от «___»июня 2024 года № ____  </t>
  </si>
  <si>
    <t xml:space="preserve">Приложение № 9 </t>
  </si>
  <si>
    <t>Приложение № 10</t>
  </si>
  <si>
    <t xml:space="preserve">Приложение № 12 </t>
  </si>
  <si>
    <t>Приложение № 13</t>
  </si>
  <si>
    <t xml:space="preserve">Приложение № 15 </t>
  </si>
  <si>
    <t>Приложение № 16</t>
  </si>
  <si>
    <t>Приложение № 17</t>
  </si>
  <si>
    <t>Приложение № 18</t>
  </si>
  <si>
    <t xml:space="preserve">Приложение № 19 </t>
  </si>
  <si>
    <t>Приложение № 21</t>
  </si>
  <si>
    <t>Приложение № 24</t>
  </si>
  <si>
    <t>Приложение № 26</t>
  </si>
  <si>
    <t>Приложение № 27</t>
  </si>
  <si>
    <t xml:space="preserve">Приложение № 28 </t>
  </si>
  <si>
    <t>Приложение № 29</t>
  </si>
  <si>
    <t>Факт 2023 год, %</t>
  </si>
  <si>
    <t>Холодная вода, теплоноситель</t>
  </si>
  <si>
    <t>Необходимая валовая выручка пгт. Шерловогорское</t>
  </si>
  <si>
    <t>Экономически обоснованный тариф (расчет)</t>
  </si>
  <si>
    <t>руб./Гкал (с НДС)</t>
  </si>
  <si>
    <t>Показатели на 2025 - 2028 годы</t>
  </si>
  <si>
    <t>Показатели, утвержденные РСТ Забайкальского края на 2020 - 2024 годы</t>
  </si>
  <si>
    <t>Максимально допустимое значение тепловой нагрузки на коллекторах станции при аварийном выводе самого мощного пикового котла/турбоагрегата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</si>
</sst>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"/>
    <numFmt numFmtId="165" formatCode="0.000"/>
    <numFmt numFmtId="166" formatCode="#,##0.000"/>
    <numFmt numFmtId="167" formatCode="#,##0.0000"/>
    <numFmt numFmtId="168" formatCode="0.0000%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vertAlign val="superscript"/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sz val="10.5"/>
      <color rgb="FF000000"/>
      <name val="Times New Roman"/>
      <family val="1"/>
      <charset val="204"/>
    </font>
    <font>
      <b/>
      <sz val="10.5"/>
      <color rgb="FF000000"/>
      <name val="Times New Roman"/>
      <family val="1"/>
      <charset val="204"/>
    </font>
    <font>
      <sz val="10.5"/>
      <color theme="1"/>
      <name val="Times New Roman"/>
      <family val="1"/>
      <charset val="204"/>
    </font>
    <font>
      <sz val="1"/>
      <color rgb="FF000000"/>
      <name val="Courier New"/>
      <family val="3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9" fontId="20" fillId="0" borderId="0" applyFont="0" applyFill="0" applyBorder="0" applyAlignment="0" applyProtection="0"/>
    <xf numFmtId="0" fontId="20" fillId="0" borderId="0"/>
    <xf numFmtId="0" fontId="1" fillId="0" borderId="0"/>
  </cellStyleXfs>
  <cellXfs count="267">
    <xf numFmtId="0" fontId="0" fillId="0" borderId="0" xfId="0"/>
    <xf numFmtId="0" fontId="2" fillId="0" borderId="1" xfId="0" applyFont="1" applyBorder="1"/>
    <xf numFmtId="0" fontId="3" fillId="0" borderId="1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2" fillId="0" borderId="0" xfId="0" applyFont="1" applyAlignment="1">
      <alignment horizontal="right" vertical="center"/>
    </xf>
    <xf numFmtId="0" fontId="12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0" fillId="0" borderId="0" xfId="0" applyAlignment="1"/>
    <xf numFmtId="0" fontId="0" fillId="0" borderId="0" xfId="0" applyBorder="1" applyAlignment="1"/>
    <xf numFmtId="0" fontId="7" fillId="0" borderId="0" xfId="0" applyFont="1" applyBorder="1" applyAlignment="1">
      <alignment horizontal="right" vertical="center"/>
    </xf>
    <xf numFmtId="0" fontId="0" fillId="0" borderId="0" xfId="0" applyBorder="1"/>
    <xf numFmtId="0" fontId="0" fillId="0" borderId="0" xfId="0" applyFill="1" applyAlignment="1">
      <alignment vertical="center" wrapText="1"/>
    </xf>
    <xf numFmtId="0" fontId="0" fillId="0" borderId="0" xfId="0" applyFill="1"/>
    <xf numFmtId="0" fontId="2" fillId="0" borderId="0" xfId="0" applyFont="1" applyAlignment="1">
      <alignment wrapText="1"/>
    </xf>
    <xf numFmtId="4" fontId="21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4" fontId="2" fillId="0" borderId="0" xfId="0" applyNumberFormat="1" applyFont="1" applyAlignment="1">
      <alignment horizontal="right" wrapText="1"/>
    </xf>
    <xf numFmtId="3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" fontId="2" fillId="0" borderId="0" xfId="0" applyNumberFormat="1" applyFont="1" applyAlignment="1">
      <alignment wrapText="1"/>
    </xf>
    <xf numFmtId="4" fontId="15" fillId="0" borderId="1" xfId="0" applyNumberFormat="1" applyFont="1" applyBorder="1" applyAlignment="1">
      <alignment horizontal="center" vertical="center" wrapText="1"/>
    </xf>
    <xf numFmtId="1" fontId="15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vertical="center" wrapText="1"/>
    </xf>
    <xf numFmtId="4" fontId="2" fillId="0" borderId="0" xfId="0" applyNumberFormat="1" applyFont="1" applyAlignment="1">
      <alignment horizontal="justify" vertical="center" wrapText="1"/>
    </xf>
    <xf numFmtId="4" fontId="2" fillId="0" borderId="1" xfId="0" applyNumberFormat="1" applyFont="1" applyBorder="1" applyAlignment="1">
      <alignment wrapText="1"/>
    </xf>
    <xf numFmtId="4" fontId="5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/>
    <xf numFmtId="0" fontId="2" fillId="0" borderId="1" xfId="0" applyFont="1" applyBorder="1" applyAlignment="1">
      <alignment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wrapText="1"/>
    </xf>
    <xf numFmtId="0" fontId="2" fillId="2" borderId="1" xfId="0" applyFont="1" applyFill="1" applyBorder="1" applyAlignment="1">
      <alignment wrapText="1"/>
    </xf>
    <xf numFmtId="49" fontId="2" fillId="2" borderId="1" xfId="0" applyNumberFormat="1" applyFont="1" applyFill="1" applyBorder="1" applyAlignment="1">
      <alignment wrapText="1"/>
    </xf>
    <xf numFmtId="0" fontId="9" fillId="0" borderId="0" xfId="0" applyFont="1" applyAlignment="1">
      <alignment horizontal="right" vertical="center"/>
    </xf>
    <xf numFmtId="3" fontId="3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wrapText="1"/>
    </xf>
    <xf numFmtId="0" fontId="4" fillId="0" borderId="1" xfId="0" applyFont="1" applyFill="1" applyBorder="1" applyAlignment="1">
      <alignment horizontal="center" vertical="center"/>
    </xf>
    <xf numFmtId="16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1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right" vertical="center"/>
    </xf>
    <xf numFmtId="4" fontId="2" fillId="0" borderId="1" xfId="0" applyNumberFormat="1" applyFont="1" applyBorder="1" applyAlignment="1">
      <alignment horizontal="right" vertical="center"/>
    </xf>
    <xf numFmtId="4" fontId="2" fillId="0" borderId="1" xfId="0" applyNumberFormat="1" applyFont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right" vertical="center"/>
    </xf>
    <xf numFmtId="0" fontId="2" fillId="0" borderId="1" xfId="0" applyFont="1" applyBorder="1" applyAlignment="1">
      <alignment horizontal="right" vertical="center"/>
    </xf>
    <xf numFmtId="167" fontId="2" fillId="0" borderId="0" xfId="0" applyNumberFormat="1" applyFont="1" applyAlignment="1">
      <alignment wrapText="1"/>
    </xf>
    <xf numFmtId="0" fontId="15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168" fontId="0" fillId="0" borderId="0" xfId="1" applyNumberFormat="1" applyFont="1"/>
    <xf numFmtId="1" fontId="15" fillId="0" borderId="1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Alignment="1">
      <alignment wrapText="1"/>
    </xf>
    <xf numFmtId="4" fontId="2" fillId="0" borderId="1" xfId="0" applyNumberFormat="1" applyFont="1" applyFill="1" applyBorder="1" applyAlignment="1">
      <alignment horizontal="center" vertical="center"/>
    </xf>
    <xf numFmtId="0" fontId="0" fillId="0" borderId="0" xfId="0" applyFill="1" applyAlignment="1"/>
    <xf numFmtId="0" fontId="2" fillId="0" borderId="0" xfId="0" applyFont="1" applyFill="1"/>
    <xf numFmtId="0" fontId="9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0" fontId="0" fillId="0" borderId="0" xfId="0" applyFill="1" applyBorder="1" applyAlignment="1"/>
    <xf numFmtId="0" fontId="7" fillId="0" borderId="0" xfId="0" applyFont="1" applyFill="1" applyBorder="1" applyAlignment="1">
      <alignment horizontal="right" vertical="center"/>
    </xf>
    <xf numFmtId="0" fontId="16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vertical="center" wrapText="1"/>
    </xf>
    <xf numFmtId="3" fontId="10" fillId="0" borderId="1" xfId="0" applyNumberFormat="1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vertical="top"/>
    </xf>
    <xf numFmtId="0" fontId="10" fillId="0" borderId="1" xfId="0" applyFont="1" applyFill="1" applyBorder="1" applyAlignment="1">
      <alignment vertical="center"/>
    </xf>
    <xf numFmtId="0" fontId="4" fillId="0" borderId="0" xfId="0" applyFont="1" applyFill="1" applyAlignment="1">
      <alignment wrapText="1"/>
    </xf>
    <xf numFmtId="0" fontId="2" fillId="0" borderId="0" xfId="0" applyFont="1" applyFill="1" applyAlignment="1">
      <alignment vertical="center"/>
    </xf>
    <xf numFmtId="0" fontId="21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right" vertical="center"/>
    </xf>
    <xf numFmtId="0" fontId="21" fillId="0" borderId="0" xfId="0" applyFont="1" applyFill="1" applyAlignment="1">
      <alignment horizontal="right" wrapText="1"/>
    </xf>
    <xf numFmtId="0" fontId="13" fillId="0" borderId="1" xfId="0" applyFont="1" applyFill="1" applyBorder="1" applyAlignment="1">
      <alignment wrapText="1"/>
    </xf>
    <xf numFmtId="0" fontId="1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wrapText="1"/>
    </xf>
    <xf numFmtId="3" fontId="4" fillId="0" borderId="1" xfId="0" applyNumberFormat="1" applyFont="1" applyFill="1" applyBorder="1" applyAlignment="1">
      <alignment horizontal="center" wrapText="1"/>
    </xf>
    <xf numFmtId="3" fontId="13" fillId="0" borderId="1" xfId="0" applyNumberFormat="1" applyFont="1" applyFill="1" applyBorder="1" applyAlignment="1">
      <alignment horizontal="center" wrapText="1"/>
    </xf>
    <xf numFmtId="0" fontId="4" fillId="0" borderId="0" xfId="0" applyFont="1" applyFill="1" applyAlignment="1">
      <alignment horizontal="center" wrapText="1"/>
    </xf>
    <xf numFmtId="0" fontId="1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2" fontId="4" fillId="0" borderId="1" xfId="0" applyNumberFormat="1" applyFont="1" applyFill="1" applyBorder="1" applyAlignment="1">
      <alignment horizontal="center" wrapText="1"/>
    </xf>
    <xf numFmtId="0" fontId="4" fillId="0" borderId="7" xfId="0" applyFont="1" applyFill="1" applyBorder="1" applyAlignment="1">
      <alignment wrapText="1"/>
    </xf>
    <xf numFmtId="0" fontId="4" fillId="0" borderId="8" xfId="0" applyFont="1" applyFill="1" applyBorder="1" applyAlignment="1">
      <alignment wrapText="1"/>
    </xf>
    <xf numFmtId="3" fontId="4" fillId="0" borderId="1" xfId="0" applyNumberFormat="1" applyFont="1" applyFill="1" applyBorder="1" applyAlignment="1">
      <alignment horizontal="center" vertical="center" wrapText="1"/>
    </xf>
    <xf numFmtId="3" fontId="1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/>
    <xf numFmtId="0" fontId="4" fillId="0" borderId="0" xfId="0" applyFont="1" applyFill="1" applyAlignment="1">
      <alignment horizontal="right"/>
    </xf>
    <xf numFmtId="0" fontId="3" fillId="0" borderId="1" xfId="0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2" fontId="2" fillId="0" borderId="0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/>
    </xf>
    <xf numFmtId="0" fontId="4" fillId="0" borderId="0" xfId="0" applyFont="1" applyFill="1" applyAlignment="1">
      <alignment horizontal="right" wrapText="1"/>
    </xf>
    <xf numFmtId="0" fontId="4" fillId="0" borderId="1" xfId="0" applyFont="1" applyFill="1" applyBorder="1" applyAlignment="1">
      <alignment horizontal="left" wrapText="1"/>
    </xf>
    <xf numFmtId="0" fontId="22" fillId="0" borderId="0" xfId="0" applyFont="1" applyFill="1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right" wrapText="1"/>
    </xf>
    <xf numFmtId="0" fontId="2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 vertical="center"/>
    </xf>
    <xf numFmtId="0" fontId="25" fillId="0" borderId="1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/>
    <xf numFmtId="1" fontId="4" fillId="0" borderId="1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left" vertical="center" indent="2"/>
    </xf>
    <xf numFmtId="0" fontId="2" fillId="0" borderId="0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left" vertical="center" wrapText="1"/>
    </xf>
    <xf numFmtId="4" fontId="4" fillId="0" borderId="1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3" fontId="21" fillId="0" borderId="1" xfId="0" applyNumberFormat="1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/>
    </xf>
    <xf numFmtId="0" fontId="1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1" fontId="4" fillId="0" borderId="1" xfId="0" applyNumberFormat="1" applyFont="1" applyFill="1" applyBorder="1" applyAlignment="1">
      <alignment horizontal="center" vertical="center"/>
    </xf>
    <xf numFmtId="1" fontId="4" fillId="0" borderId="1" xfId="1" applyNumberFormat="1" applyFont="1" applyFill="1" applyBorder="1" applyAlignment="1">
      <alignment horizontal="center" vertical="center"/>
    </xf>
    <xf numFmtId="0" fontId="0" fillId="0" borderId="0" xfId="0" applyFill="1" applyAlignment="1">
      <alignment wrapText="1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vertical="center" wrapText="1"/>
    </xf>
    <xf numFmtId="0" fontId="15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justify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3" fontId="3" fillId="0" borderId="1" xfId="0" applyNumberFormat="1" applyFont="1" applyFill="1" applyBorder="1" applyAlignment="1">
      <alignment horizontal="center" vertical="center"/>
    </xf>
    <xf numFmtId="10" fontId="2" fillId="0" borderId="1" xfId="0" applyNumberFormat="1" applyFont="1" applyFill="1" applyBorder="1" applyAlignment="1">
      <alignment horizontal="center" vertical="center"/>
    </xf>
    <xf numFmtId="3" fontId="9" fillId="0" borderId="1" xfId="0" applyNumberFormat="1" applyFont="1" applyFill="1" applyBorder="1" applyAlignment="1">
      <alignment horizontal="center" vertical="center"/>
    </xf>
    <xf numFmtId="0" fontId="14" fillId="0" borderId="0" xfId="0" applyFont="1" applyFill="1" applyAlignment="1">
      <alignment horizontal="right" vertical="center"/>
    </xf>
    <xf numFmtId="0" fontId="2" fillId="0" borderId="0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right"/>
    </xf>
    <xf numFmtId="20" fontId="2" fillId="0" borderId="1" xfId="0" applyNumberFormat="1" applyFont="1" applyFill="1" applyBorder="1" applyAlignment="1">
      <alignment horizontal="right"/>
    </xf>
    <xf numFmtId="0" fontId="15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right"/>
    </xf>
    <xf numFmtId="0" fontId="3" fillId="0" borderId="0" xfId="0" applyFont="1" applyFill="1" applyBorder="1" applyAlignment="1">
      <alignment horizontal="justify" vertical="center"/>
    </xf>
    <xf numFmtId="0" fontId="2" fillId="0" borderId="0" xfId="0" applyFont="1" applyFill="1" applyBorder="1"/>
    <xf numFmtId="0" fontId="4" fillId="0" borderId="0" xfId="0" applyFont="1" applyFill="1" applyAlignment="1">
      <alignment horizontal="center" vertical="center" wrapText="1"/>
    </xf>
    <xf numFmtId="20" fontId="4" fillId="0" borderId="1" xfId="0" applyNumberFormat="1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right" vertical="center" wrapText="1"/>
    </xf>
    <xf numFmtId="0" fontId="24" fillId="0" borderId="1" xfId="0" applyFont="1" applyFill="1" applyBorder="1" applyAlignment="1">
      <alignment horizontal="left" vertical="center" wrapText="1" indent="1"/>
    </xf>
    <xf numFmtId="3" fontId="24" fillId="0" borderId="1" xfId="0" applyNumberFormat="1" applyFont="1" applyFill="1" applyBorder="1" applyAlignment="1">
      <alignment horizontal="center" vertical="center" wrapText="1"/>
    </xf>
    <xf numFmtId="3" fontId="25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8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center" vertical="center" wrapText="1"/>
    </xf>
    <xf numFmtId="4" fontId="13" fillId="0" borderId="1" xfId="0" applyNumberFormat="1" applyFont="1" applyFill="1" applyBorder="1" applyAlignment="1">
      <alignment horizontal="center" vertical="center" wrapText="1"/>
    </xf>
    <xf numFmtId="3" fontId="0" fillId="0" borderId="0" xfId="0" applyNumberFormat="1" applyFill="1" applyAlignment="1">
      <alignment horizontal="center" vertical="center"/>
    </xf>
    <xf numFmtId="0" fontId="6" fillId="0" borderId="0" xfId="0" applyFont="1" applyFill="1" applyAlignment="1">
      <alignment horizontal="right" wrapText="1"/>
    </xf>
    <xf numFmtId="0" fontId="4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wrapText="1"/>
    </xf>
    <xf numFmtId="14" fontId="4" fillId="0" borderId="1" xfId="0" applyNumberFormat="1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 wrapText="1"/>
    </xf>
    <xf numFmtId="3" fontId="4" fillId="0" borderId="0" xfId="0" applyNumberFormat="1" applyFont="1" applyFill="1" applyBorder="1" applyAlignment="1">
      <alignment horizontal="center" wrapText="1"/>
    </xf>
    <xf numFmtId="14" fontId="4" fillId="0" borderId="0" xfId="0" applyNumberFormat="1" applyFont="1" applyFill="1" applyBorder="1" applyAlignment="1">
      <alignment horizontal="center" wrapText="1"/>
    </xf>
    <xf numFmtId="0" fontId="6" fillId="0" borderId="0" xfId="0" applyFont="1" applyFill="1" applyAlignment="1">
      <alignment vertical="center" wrapText="1"/>
    </xf>
    <xf numFmtId="0" fontId="4" fillId="0" borderId="0" xfId="0" applyFont="1" applyFill="1" applyAlignment="1">
      <alignment vertical="center" wrapText="1"/>
    </xf>
    <xf numFmtId="166" fontId="4" fillId="0" borderId="1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Alignment="1">
      <alignment wrapText="1"/>
    </xf>
    <xf numFmtId="0" fontId="4" fillId="0" borderId="0" xfId="0" applyFont="1" applyFill="1" applyAlignment="1">
      <alignment horizont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wrapText="1"/>
    </xf>
    <xf numFmtId="0" fontId="21" fillId="0" borderId="0" xfId="0" applyFont="1" applyFill="1" applyAlignment="1">
      <alignment horizontal="right" wrapText="1"/>
    </xf>
    <xf numFmtId="0" fontId="13" fillId="0" borderId="2" xfId="0" applyFont="1" applyFill="1" applyBorder="1" applyAlignment="1">
      <alignment horizont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0" xfId="0" applyFont="1" applyFill="1" applyAlignment="1">
      <alignment horizontal="right" wrapText="1"/>
    </xf>
    <xf numFmtId="0" fontId="13" fillId="0" borderId="0" xfId="0" applyFont="1" applyFill="1" applyBorder="1" applyAlignment="1">
      <alignment horizontal="center" vertical="center" wrapText="1"/>
    </xf>
    <xf numFmtId="0" fontId="25" fillId="0" borderId="3" xfId="0" applyFont="1" applyFill="1" applyBorder="1" applyAlignment="1">
      <alignment horizontal="center" vertical="center" wrapText="1"/>
    </xf>
    <xf numFmtId="0" fontId="25" fillId="0" borderId="5" xfId="0" applyFont="1" applyFill="1" applyBorder="1" applyAlignment="1">
      <alignment horizontal="center" vertical="center" wrapText="1"/>
    </xf>
    <xf numFmtId="0" fontId="25" fillId="0" borderId="7" xfId="0" applyFont="1" applyFill="1" applyBorder="1" applyAlignment="1">
      <alignment horizontal="center" vertical="center" wrapText="1"/>
    </xf>
    <xf numFmtId="0" fontId="25" fillId="0" borderId="9" xfId="0" applyFont="1" applyFill="1" applyBorder="1" applyAlignment="1">
      <alignment horizontal="center" vertical="center" wrapText="1"/>
    </xf>
    <xf numFmtId="0" fontId="25" fillId="0" borderId="8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24" fillId="0" borderId="7" xfId="0" applyFont="1" applyFill="1" applyBorder="1" applyAlignment="1">
      <alignment horizontal="center" vertical="center" wrapText="1"/>
    </xf>
    <xf numFmtId="0" fontId="24" fillId="0" borderId="9" xfId="0" applyFont="1" applyFill="1" applyBorder="1" applyAlignment="1">
      <alignment horizontal="center" vertical="center" wrapText="1"/>
    </xf>
    <xf numFmtId="0" fontId="24" fillId="0" borderId="8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21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center" vertical="center"/>
    </xf>
    <xf numFmtId="0" fontId="15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center" wrapText="1"/>
    </xf>
    <xf numFmtId="0" fontId="15" fillId="0" borderId="0" xfId="0" applyFont="1" applyFill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/>
    </xf>
    <xf numFmtId="0" fontId="26" fillId="0" borderId="0" xfId="0" applyFont="1" applyFill="1" applyBorder="1" applyAlignment="1">
      <alignment horizontal="left" vertical="center" wrapText="1"/>
    </xf>
    <xf numFmtId="0" fontId="27" fillId="0" borderId="0" xfId="0" applyFont="1" applyFill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4" fontId="2" fillId="0" borderId="0" xfId="0" applyNumberFormat="1" applyFont="1" applyAlignment="1">
      <alignment horizontal="right" wrapText="1"/>
    </xf>
    <xf numFmtId="0" fontId="5" fillId="0" borderId="2" xfId="0" applyFont="1" applyBorder="1" applyAlignment="1">
      <alignment horizontal="center" vertical="center"/>
    </xf>
    <xf numFmtId="4" fontId="3" fillId="0" borderId="3" xfId="0" applyNumberFormat="1" applyFont="1" applyBorder="1" applyAlignment="1">
      <alignment horizontal="center" vertical="center" wrapText="1"/>
    </xf>
    <xf numFmtId="4" fontId="3" fillId="0" borderId="4" xfId="0" applyNumberFormat="1" applyFont="1" applyBorder="1" applyAlignment="1">
      <alignment horizontal="center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4" fontId="2" fillId="0" borderId="7" xfId="0" applyNumberFormat="1" applyFont="1" applyFill="1" applyBorder="1" applyAlignment="1">
      <alignment horizontal="center" vertical="center"/>
    </xf>
    <xf numFmtId="4" fontId="2" fillId="0" borderId="9" xfId="0" applyNumberFormat="1" applyFont="1" applyFill="1" applyBorder="1" applyAlignment="1">
      <alignment horizontal="center" vertical="center"/>
    </xf>
    <xf numFmtId="4" fontId="2" fillId="0" borderId="8" xfId="0" applyNumberFormat="1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49" fontId="5" fillId="2" borderId="3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49" fontId="5" fillId="2" borderId="5" xfId="0" applyNumberFormat="1" applyFont="1" applyFill="1" applyBorder="1" applyAlignment="1">
      <alignment horizontal="center" vertical="center" wrapText="1"/>
    </xf>
    <xf numFmtId="3" fontId="2" fillId="0" borderId="7" xfId="0" applyNumberFormat="1" applyFont="1" applyBorder="1" applyAlignment="1">
      <alignment horizontal="center" vertical="center" wrapText="1"/>
    </xf>
    <xf numFmtId="3" fontId="2" fillId="0" borderId="9" xfId="0" applyNumberFormat="1" applyFont="1" applyBorder="1" applyAlignment="1">
      <alignment horizontal="center" vertical="center" wrapText="1"/>
    </xf>
    <xf numFmtId="3" fontId="2" fillId="0" borderId="8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wrapText="1"/>
    </xf>
    <xf numFmtId="0" fontId="4" fillId="0" borderId="9" xfId="0" applyFont="1" applyFill="1" applyBorder="1" applyAlignment="1">
      <alignment horizontal="center" wrapText="1"/>
    </xf>
    <xf numFmtId="0" fontId="4" fillId="0" borderId="8" xfId="0" applyFont="1" applyFill="1" applyBorder="1" applyAlignment="1">
      <alignment horizontal="center" wrapText="1"/>
    </xf>
    <xf numFmtId="0" fontId="5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right" vertical="center"/>
    </xf>
    <xf numFmtId="0" fontId="5" fillId="0" borderId="2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wrapText="1"/>
    </xf>
    <xf numFmtId="0" fontId="13" fillId="0" borderId="4" xfId="0" applyFont="1" applyFill="1" applyBorder="1" applyAlignment="1">
      <alignment horizontal="center" wrapText="1"/>
    </xf>
    <xf numFmtId="0" fontId="13" fillId="0" borderId="5" xfId="0" applyFont="1" applyFill="1" applyBorder="1" applyAlignment="1">
      <alignment horizontal="center" wrapText="1"/>
    </xf>
    <xf numFmtId="0" fontId="13" fillId="0" borderId="7" xfId="0" applyFont="1" applyFill="1" applyBorder="1" applyAlignment="1">
      <alignment horizontal="center" wrapText="1"/>
    </xf>
    <xf numFmtId="0" fontId="13" fillId="0" borderId="8" xfId="0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center" wrapText="1"/>
    </xf>
    <xf numFmtId="0" fontId="4" fillId="0" borderId="4" xfId="0" applyFont="1" applyFill="1" applyBorder="1" applyAlignment="1">
      <alignment horizontal="center" wrapText="1"/>
    </xf>
    <xf numFmtId="0" fontId="4" fillId="0" borderId="5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right" vertical="center"/>
    </xf>
    <xf numFmtId="0" fontId="18" fillId="0" borderId="6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/>
    </xf>
  </cellXfs>
  <cellStyles count="4">
    <cellStyle name="Обычный" xfId="0" builtinId="0"/>
    <cellStyle name="Обычный 2 4" xfId="3"/>
    <cellStyle name="Обычный 6" xfId="2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TGK\&#1044;&#1086;&#1082;&#1091;&#1084;&#1077;&#1085;&#1090;&#1099;\!&#1053;.&#1040;.&#1058;&#1086;&#1084;&#1089;&#1082;&#1080;&#1093;\&#1089;&#1093;&#1077;&#1084;&#1072;%20&#1058;&#1057;\2024%20&#1085;&#1072;%202025\&#1055;&#1088;&#1080;&#1072;&#1088;&#1075;&#1091;&#1085;&#1089;&#1082;\2024%20&#1055;&#1088;&#1080;&#1083;&#1086;&#1078;&#1077;&#1085;&#1080;&#1103;%201,2,3,4,5,6,7,8,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 1  3.9"/>
      <sheetName val="Прил 2 5.1."/>
      <sheetName val="Прил 3 5.3"/>
      <sheetName val="Прил 4 Таблица 5.5  Темп.гр. "/>
      <sheetName val="Прил 8 6.1.6.2"/>
      <sheetName val="Прил 9.8.1."/>
      <sheetName val="Прил 10"/>
      <sheetName val="Прогр разв Прил 1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26">
          <cell r="H26">
            <v>104.6567</v>
          </cell>
          <cell r="I26">
            <v>104.03619999999999</v>
          </cell>
        </row>
      </sheetData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L21"/>
  <sheetViews>
    <sheetView view="pageBreakPreview" zoomScaleNormal="100" zoomScaleSheetLayoutView="100" workbookViewId="0">
      <selection activeCell="P17" sqref="P17"/>
    </sheetView>
  </sheetViews>
  <sheetFormatPr defaultRowHeight="15" x14ac:dyDescent="0.25"/>
  <cols>
    <col min="1" max="1" width="5.7109375" style="73" customWidth="1"/>
    <col min="2" max="2" width="15.7109375" style="73" customWidth="1"/>
    <col min="3" max="3" width="16.42578125" style="73" customWidth="1"/>
    <col min="4" max="4" width="18.85546875" style="73" customWidth="1"/>
    <col min="5" max="5" width="12.140625" style="73" customWidth="1"/>
    <col min="6" max="6" width="12.5703125" style="73" customWidth="1"/>
    <col min="7" max="7" width="11.140625" style="73" customWidth="1"/>
    <col min="8" max="16384" width="9.140625" style="73"/>
  </cols>
  <sheetData>
    <row r="1" spans="1:12" ht="15.75" x14ac:dyDescent="0.25">
      <c r="B1" s="111"/>
      <c r="C1" s="174"/>
      <c r="D1" s="174"/>
      <c r="E1" s="174"/>
      <c r="F1" s="174"/>
      <c r="G1" s="63" t="s">
        <v>360</v>
      </c>
    </row>
    <row r="2" spans="1:12" ht="15.75" x14ac:dyDescent="0.25">
      <c r="B2" s="111"/>
      <c r="C2" s="175"/>
      <c r="D2" s="175"/>
      <c r="E2" s="175"/>
      <c r="F2" s="175"/>
      <c r="G2" s="64" t="s">
        <v>65</v>
      </c>
    </row>
    <row r="3" spans="1:12" ht="15.75" x14ac:dyDescent="0.25">
      <c r="B3" s="111"/>
      <c r="C3" s="175"/>
      <c r="D3" s="175"/>
      <c r="E3" s="175"/>
      <c r="F3" s="175"/>
      <c r="G3" s="64" t="s">
        <v>66</v>
      </c>
    </row>
    <row r="4" spans="1:12" ht="15.75" x14ac:dyDescent="0.25">
      <c r="B4" s="111"/>
      <c r="C4" s="175"/>
      <c r="D4" s="175"/>
      <c r="E4" s="175"/>
      <c r="F4" s="175"/>
      <c r="G4" s="64" t="s">
        <v>358</v>
      </c>
    </row>
    <row r="6" spans="1:12" ht="15" customHeight="1" x14ac:dyDescent="0.25">
      <c r="E6" s="182" t="s">
        <v>139</v>
      </c>
      <c r="F6" s="182"/>
      <c r="G6" s="182"/>
    </row>
    <row r="7" spans="1:12" ht="15" customHeight="1" x14ac:dyDescent="0.25">
      <c r="E7" s="165"/>
      <c r="F7" s="165"/>
      <c r="G7" s="165"/>
    </row>
    <row r="8" spans="1:12" ht="31.5" customHeight="1" x14ac:dyDescent="0.25">
      <c r="A8" s="183" t="s">
        <v>326</v>
      </c>
      <c r="B8" s="183"/>
      <c r="C8" s="183"/>
      <c r="D8" s="183"/>
      <c r="E8" s="183"/>
      <c r="F8" s="183"/>
      <c r="G8" s="183"/>
      <c r="H8" s="178"/>
      <c r="I8" s="178"/>
      <c r="J8" s="178"/>
      <c r="K8" s="178"/>
      <c r="L8" s="178"/>
    </row>
    <row r="9" spans="1:12" ht="57" x14ac:dyDescent="0.25">
      <c r="A9" s="79" t="s">
        <v>140</v>
      </c>
      <c r="B9" s="79" t="s">
        <v>141</v>
      </c>
      <c r="C9" s="79" t="s">
        <v>142</v>
      </c>
      <c r="D9" s="79" t="s">
        <v>324</v>
      </c>
      <c r="E9" s="79" t="s">
        <v>143</v>
      </c>
      <c r="F9" s="79" t="s">
        <v>144</v>
      </c>
      <c r="G9" s="79" t="s">
        <v>145</v>
      </c>
    </row>
    <row r="10" spans="1:12" x14ac:dyDescent="0.25">
      <c r="A10" s="181" t="s">
        <v>146</v>
      </c>
      <c r="B10" s="181"/>
      <c r="C10" s="181"/>
      <c r="D10" s="181"/>
      <c r="E10" s="181"/>
      <c r="F10" s="181"/>
      <c r="G10" s="181"/>
    </row>
    <row r="11" spans="1:12" x14ac:dyDescent="0.25">
      <c r="A11" s="80">
        <v>1</v>
      </c>
      <c r="B11" s="85" t="s">
        <v>147</v>
      </c>
      <c r="C11" s="85">
        <v>1956</v>
      </c>
      <c r="D11" s="81">
        <v>242145</v>
      </c>
      <c r="E11" s="81">
        <v>38671</v>
      </c>
      <c r="F11" s="85">
        <v>87.87</v>
      </c>
      <c r="G11" s="170">
        <v>44799</v>
      </c>
    </row>
    <row r="12" spans="1:12" x14ac:dyDescent="0.25">
      <c r="A12" s="80">
        <v>2</v>
      </c>
      <c r="B12" s="85" t="s">
        <v>147</v>
      </c>
      <c r="C12" s="85">
        <v>1956</v>
      </c>
      <c r="D12" s="81">
        <v>254149</v>
      </c>
      <c r="E12" s="81">
        <v>84029</v>
      </c>
      <c r="F12" s="85">
        <v>88.54</v>
      </c>
      <c r="G12" s="170">
        <v>45194</v>
      </c>
    </row>
    <row r="13" spans="1:12" x14ac:dyDescent="0.25">
      <c r="A13" s="80">
        <v>3</v>
      </c>
      <c r="B13" s="85" t="s">
        <v>147</v>
      </c>
      <c r="C13" s="85">
        <v>1956</v>
      </c>
      <c r="D13" s="81">
        <v>231279</v>
      </c>
      <c r="E13" s="81">
        <v>49571</v>
      </c>
      <c r="F13" s="85">
        <v>87.89</v>
      </c>
      <c r="G13" s="170">
        <v>44442</v>
      </c>
    </row>
    <row r="14" spans="1:12" x14ac:dyDescent="0.25">
      <c r="A14" s="80">
        <v>4</v>
      </c>
      <c r="B14" s="85" t="s">
        <v>148</v>
      </c>
      <c r="C14" s="85">
        <v>1961</v>
      </c>
      <c r="D14" s="81">
        <v>236719</v>
      </c>
      <c r="E14" s="81">
        <v>50606</v>
      </c>
      <c r="F14" s="85">
        <v>88.14</v>
      </c>
      <c r="G14" s="170">
        <v>44068</v>
      </c>
    </row>
    <row r="16" spans="1:12" x14ac:dyDescent="0.25">
      <c r="E16" s="182" t="s">
        <v>149</v>
      </c>
      <c r="F16" s="182"/>
      <c r="G16" s="182"/>
    </row>
    <row r="17" spans="1:7" x14ac:dyDescent="0.25">
      <c r="E17" s="165"/>
      <c r="F17" s="165"/>
      <c r="G17" s="165"/>
    </row>
    <row r="18" spans="1:7" ht="23.25" customHeight="1" x14ac:dyDescent="0.25">
      <c r="A18" s="184" t="s">
        <v>325</v>
      </c>
      <c r="B18" s="184"/>
      <c r="C18" s="184"/>
      <c r="D18" s="184"/>
      <c r="E18" s="184"/>
      <c r="F18" s="184"/>
      <c r="G18" s="184"/>
    </row>
    <row r="19" spans="1:7" ht="35.25" customHeight="1" x14ac:dyDescent="0.25">
      <c r="A19" s="185" t="s">
        <v>140</v>
      </c>
      <c r="B19" s="185" t="s">
        <v>141</v>
      </c>
      <c r="C19" s="185" t="s">
        <v>142</v>
      </c>
      <c r="D19" s="185" t="s">
        <v>324</v>
      </c>
      <c r="E19" s="186" t="s">
        <v>271</v>
      </c>
      <c r="F19" s="179" t="s">
        <v>151</v>
      </c>
      <c r="G19" s="180"/>
    </row>
    <row r="20" spans="1:7" ht="62.25" customHeight="1" x14ac:dyDescent="0.25">
      <c r="A20" s="185"/>
      <c r="B20" s="185"/>
      <c r="C20" s="185"/>
      <c r="D20" s="185"/>
      <c r="E20" s="186"/>
      <c r="F20" s="79" t="s">
        <v>152</v>
      </c>
      <c r="G20" s="79" t="s">
        <v>153</v>
      </c>
    </row>
    <row r="21" spans="1:7" ht="24" customHeight="1" x14ac:dyDescent="0.25">
      <c r="A21" s="125">
        <v>1</v>
      </c>
      <c r="B21" s="125" t="s">
        <v>150</v>
      </c>
      <c r="C21" s="125">
        <v>1986</v>
      </c>
      <c r="D21" s="89">
        <v>216307</v>
      </c>
      <c r="E21" s="126">
        <v>42299</v>
      </c>
      <c r="F21" s="125">
        <v>481.88299999999998</v>
      </c>
      <c r="G21" s="176">
        <v>154.37100000000001</v>
      </c>
    </row>
  </sheetData>
  <mergeCells count="12">
    <mergeCell ref="H8:L8"/>
    <mergeCell ref="F19:G19"/>
    <mergeCell ref="A10:G10"/>
    <mergeCell ref="E6:G6"/>
    <mergeCell ref="A8:G8"/>
    <mergeCell ref="E16:G16"/>
    <mergeCell ref="A18:G18"/>
    <mergeCell ref="A19:A20"/>
    <mergeCell ref="B19:B20"/>
    <mergeCell ref="C19:C20"/>
    <mergeCell ref="D19:D20"/>
    <mergeCell ref="E19:E20"/>
  </mergeCells>
  <pageMargins left="0.70866141732283472" right="0.70866141732283472" top="0.74803149606299213" bottom="0.74803149606299213" header="0.31496062992125984" footer="0.31496062992125984"/>
  <pageSetup paperSize="9" scale="94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E10"/>
  <sheetViews>
    <sheetView view="pageBreakPreview" zoomScaleNormal="100" zoomScaleSheetLayoutView="100" workbookViewId="0">
      <selection activeCell="F15" sqref="F15"/>
    </sheetView>
  </sheetViews>
  <sheetFormatPr defaultRowHeight="15" x14ac:dyDescent="0.25"/>
  <cols>
    <col min="1" max="2" width="17" style="12" customWidth="1"/>
    <col min="3" max="5" width="16" style="12" customWidth="1"/>
    <col min="6" max="16384" width="9.140625" style="12"/>
  </cols>
  <sheetData>
    <row r="1" spans="1:5" x14ac:dyDescent="0.25">
      <c r="E1" s="75" t="s">
        <v>368</v>
      </c>
    </row>
    <row r="2" spans="1:5" x14ac:dyDescent="0.25">
      <c r="E2" s="76" t="s">
        <v>65</v>
      </c>
    </row>
    <row r="3" spans="1:5" x14ac:dyDescent="0.25">
      <c r="E3" s="76" t="s">
        <v>66</v>
      </c>
    </row>
    <row r="4" spans="1:5" x14ac:dyDescent="0.25">
      <c r="E4" s="76" t="s">
        <v>358</v>
      </c>
    </row>
    <row r="5" spans="1:5" x14ac:dyDescent="0.25">
      <c r="E5" s="98"/>
    </row>
    <row r="6" spans="1:5" x14ac:dyDescent="0.25">
      <c r="E6" s="99" t="s">
        <v>211</v>
      </c>
    </row>
    <row r="8" spans="1:5" ht="94.5" customHeight="1" x14ac:dyDescent="0.25">
      <c r="A8" s="79" t="s">
        <v>315</v>
      </c>
      <c r="B8" s="79" t="s">
        <v>323</v>
      </c>
      <c r="C8" s="79" t="s">
        <v>313</v>
      </c>
      <c r="D8" s="79" t="s">
        <v>212</v>
      </c>
      <c r="E8" s="79" t="s">
        <v>213</v>
      </c>
    </row>
    <row r="9" spans="1:5" ht="36" customHeight="1" x14ac:dyDescent="0.25">
      <c r="A9" s="125" t="s">
        <v>85</v>
      </c>
      <c r="B9" s="126">
        <v>138191</v>
      </c>
      <c r="C9" s="89" t="s">
        <v>312</v>
      </c>
      <c r="D9" s="89">
        <v>36362.533000000003</v>
      </c>
      <c r="E9" s="89">
        <v>78924.600000000006</v>
      </c>
    </row>
    <row r="10" spans="1:5" ht="19.5" customHeight="1" x14ac:dyDescent="0.25">
      <c r="A10" s="79" t="s">
        <v>87</v>
      </c>
      <c r="B10" s="90">
        <f>B9</f>
        <v>138191</v>
      </c>
      <c r="C10" s="90"/>
      <c r="D10" s="90">
        <f>D9</f>
        <v>36362.533000000003</v>
      </c>
      <c r="E10" s="90">
        <f>E9</f>
        <v>78924.600000000006</v>
      </c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C40"/>
  <sheetViews>
    <sheetView view="pageBreakPreview" topLeftCell="A22" zoomScaleNormal="100" zoomScaleSheetLayoutView="100" workbookViewId="0">
      <selection activeCell="D13" sqref="D13"/>
    </sheetView>
  </sheetViews>
  <sheetFormatPr defaultRowHeight="15" x14ac:dyDescent="0.25"/>
  <cols>
    <col min="1" max="1" width="5.42578125" style="12" customWidth="1"/>
    <col min="2" max="2" width="43" style="12" customWidth="1"/>
    <col min="3" max="3" width="20.7109375" style="12" customWidth="1"/>
    <col min="4" max="16384" width="9.140625" style="12"/>
  </cols>
  <sheetData>
    <row r="1" spans="1:3" x14ac:dyDescent="0.25">
      <c r="C1" s="75" t="s">
        <v>281</v>
      </c>
    </row>
    <row r="2" spans="1:3" x14ac:dyDescent="0.25">
      <c r="C2" s="76" t="s">
        <v>65</v>
      </c>
    </row>
    <row r="3" spans="1:3" x14ac:dyDescent="0.25">
      <c r="C3" s="76" t="s">
        <v>66</v>
      </c>
    </row>
    <row r="4" spans="1:3" x14ac:dyDescent="0.25">
      <c r="C4" s="76" t="s">
        <v>358</v>
      </c>
    </row>
    <row r="5" spans="1:3" ht="6" customHeight="1" x14ac:dyDescent="0.25"/>
    <row r="6" spans="1:3" ht="15.75" x14ac:dyDescent="0.25">
      <c r="C6" s="115" t="s">
        <v>284</v>
      </c>
    </row>
    <row r="7" spans="1:3" ht="9" customHeight="1" x14ac:dyDescent="0.25">
      <c r="C7" s="115"/>
    </row>
    <row r="8" spans="1:3" ht="18.75" customHeight="1" x14ac:dyDescent="0.25">
      <c r="A8" s="116" t="s">
        <v>140</v>
      </c>
      <c r="B8" s="116" t="s">
        <v>259</v>
      </c>
      <c r="C8" s="116" t="s">
        <v>375</v>
      </c>
    </row>
    <row r="9" spans="1:3" ht="15" customHeight="1" x14ac:dyDescent="0.25">
      <c r="A9" s="117">
        <v>1</v>
      </c>
      <c r="B9" s="118" t="s">
        <v>307</v>
      </c>
      <c r="C9" s="119">
        <v>12.719720175630734</v>
      </c>
    </row>
    <row r="10" spans="1:3" ht="15" customHeight="1" x14ac:dyDescent="0.25">
      <c r="A10" s="117">
        <v>2</v>
      </c>
      <c r="B10" s="118" t="s">
        <v>308</v>
      </c>
      <c r="C10" s="119">
        <v>3.3683723668530159</v>
      </c>
    </row>
    <row r="11" spans="1:3" ht="15" customHeight="1" x14ac:dyDescent="0.25">
      <c r="A11" s="117">
        <v>3</v>
      </c>
      <c r="B11" s="118" t="s">
        <v>285</v>
      </c>
      <c r="C11" s="119">
        <v>18.982232283790175</v>
      </c>
    </row>
    <row r="12" spans="1:3" ht="15" customHeight="1" x14ac:dyDescent="0.25">
      <c r="A12" s="117">
        <v>4</v>
      </c>
      <c r="B12" s="118" t="s">
        <v>309</v>
      </c>
      <c r="C12" s="119">
        <v>3.9206565514205467</v>
      </c>
    </row>
    <row r="13" spans="1:3" ht="15" customHeight="1" x14ac:dyDescent="0.25">
      <c r="A13" s="117">
        <v>5</v>
      </c>
      <c r="B13" s="118" t="s">
        <v>376</v>
      </c>
      <c r="C13" s="119">
        <v>5.938019202640441</v>
      </c>
    </row>
    <row r="14" spans="1:3" ht="15" customHeight="1" x14ac:dyDescent="0.25">
      <c r="A14" s="117">
        <v>6</v>
      </c>
      <c r="B14" s="118" t="s">
        <v>286</v>
      </c>
      <c r="C14" s="119">
        <v>32.533781900778727</v>
      </c>
    </row>
    <row r="15" spans="1:3" ht="15" customHeight="1" x14ac:dyDescent="0.25">
      <c r="A15" s="117">
        <v>7</v>
      </c>
      <c r="B15" s="118" t="s">
        <v>287</v>
      </c>
      <c r="C15" s="119">
        <v>10.098093259464745</v>
      </c>
    </row>
    <row r="16" spans="1:3" ht="15" customHeight="1" x14ac:dyDescent="0.25">
      <c r="A16" s="117">
        <v>8</v>
      </c>
      <c r="B16" s="118" t="s">
        <v>310</v>
      </c>
      <c r="C16" s="119">
        <v>2.4308888712536803</v>
      </c>
    </row>
    <row r="17" spans="1:3" ht="15" customHeight="1" x14ac:dyDescent="0.25">
      <c r="A17" s="117">
        <v>9</v>
      </c>
      <c r="B17" s="118" t="s">
        <v>288</v>
      </c>
      <c r="C17" s="119">
        <v>9.4943004482502946</v>
      </c>
    </row>
    <row r="18" spans="1:3" ht="15" customHeight="1" x14ac:dyDescent="0.25">
      <c r="A18" s="117">
        <v>10</v>
      </c>
      <c r="B18" s="118" t="s">
        <v>289</v>
      </c>
      <c r="C18" s="119">
        <f>SUM(C9:C17)</f>
        <v>99.486065060082367</v>
      </c>
    </row>
    <row r="19" spans="1:3" ht="15" customHeight="1" x14ac:dyDescent="0.25">
      <c r="A19" s="117">
        <v>11</v>
      </c>
      <c r="B19" s="118" t="s">
        <v>290</v>
      </c>
      <c r="C19" s="119">
        <v>0.51393493991764239</v>
      </c>
    </row>
    <row r="20" spans="1:3" ht="15" customHeight="1" x14ac:dyDescent="0.25">
      <c r="A20" s="117">
        <v>12</v>
      </c>
      <c r="B20" s="118" t="s">
        <v>223</v>
      </c>
      <c r="C20" s="119">
        <f>C18+C19</f>
        <v>100.00000000000001</v>
      </c>
    </row>
    <row r="21" spans="1:3" ht="15" customHeight="1" x14ac:dyDescent="0.25">
      <c r="B21" s="120"/>
    </row>
    <row r="22" spans="1:3" ht="15" customHeight="1" x14ac:dyDescent="0.25">
      <c r="B22" s="197" t="s">
        <v>291</v>
      </c>
      <c r="C22" s="197"/>
    </row>
    <row r="23" spans="1:3" ht="15" customHeight="1" x14ac:dyDescent="0.25">
      <c r="B23" s="121"/>
      <c r="C23" s="121"/>
    </row>
    <row r="24" spans="1:3" ht="31.5" customHeight="1" x14ac:dyDescent="0.25">
      <c r="B24" s="216" t="s">
        <v>336</v>
      </c>
      <c r="C24" s="216"/>
    </row>
    <row r="25" spans="1:3" ht="31.5" customHeight="1" x14ac:dyDescent="0.25">
      <c r="B25" s="196" t="s">
        <v>0</v>
      </c>
      <c r="C25" s="116" t="s">
        <v>292</v>
      </c>
    </row>
    <row r="26" spans="1:3" ht="31.5" customHeight="1" x14ac:dyDescent="0.25">
      <c r="B26" s="196"/>
      <c r="C26" s="116" t="s">
        <v>335</v>
      </c>
    </row>
    <row r="27" spans="1:3" ht="45.75" customHeight="1" x14ac:dyDescent="0.25">
      <c r="B27" s="122" t="s">
        <v>293</v>
      </c>
      <c r="C27" s="123">
        <v>135.62</v>
      </c>
    </row>
    <row r="28" spans="1:3" ht="29.25" customHeight="1" x14ac:dyDescent="0.25">
      <c r="B28" s="122" t="s">
        <v>294</v>
      </c>
      <c r="C28" s="40"/>
    </row>
    <row r="29" spans="1:3" ht="18" customHeight="1" x14ac:dyDescent="0.25">
      <c r="B29" s="122" t="s">
        <v>295</v>
      </c>
      <c r="C29" s="40"/>
    </row>
    <row r="30" spans="1:3" ht="17.25" customHeight="1" x14ac:dyDescent="0.25">
      <c r="B30" s="122" t="s">
        <v>296</v>
      </c>
      <c r="C30" s="40"/>
    </row>
    <row r="31" spans="1:3" ht="18" customHeight="1" x14ac:dyDescent="0.25">
      <c r="B31" s="122" t="s">
        <v>314</v>
      </c>
      <c r="C31" s="124">
        <v>134.82300000000001</v>
      </c>
    </row>
    <row r="32" spans="1:3" ht="18.75" customHeight="1" x14ac:dyDescent="0.25">
      <c r="B32" s="122" t="s">
        <v>295</v>
      </c>
      <c r="C32" s="40"/>
    </row>
    <row r="33" spans="2:3" ht="19.5" customHeight="1" x14ac:dyDescent="0.25">
      <c r="B33" s="122" t="s">
        <v>296</v>
      </c>
      <c r="C33" s="124">
        <v>134.82</v>
      </c>
    </row>
    <row r="34" spans="2:3" ht="31.5" customHeight="1" x14ac:dyDescent="0.25">
      <c r="B34" s="122" t="s">
        <v>297</v>
      </c>
      <c r="C34" s="123">
        <v>170794.32</v>
      </c>
    </row>
    <row r="35" spans="2:3" ht="18" customHeight="1" x14ac:dyDescent="0.25">
      <c r="B35" s="122" t="s">
        <v>298</v>
      </c>
      <c r="C35" s="123">
        <v>50843.45</v>
      </c>
    </row>
    <row r="36" spans="2:3" ht="45.75" customHeight="1" x14ac:dyDescent="0.25">
      <c r="B36" s="122" t="s">
        <v>299</v>
      </c>
      <c r="C36" s="123">
        <v>90483.69</v>
      </c>
    </row>
    <row r="37" spans="2:3" ht="18" customHeight="1" x14ac:dyDescent="0.25">
      <c r="B37" s="122" t="s">
        <v>300</v>
      </c>
      <c r="C37" s="123">
        <v>1612.39</v>
      </c>
    </row>
    <row r="38" spans="2:3" ht="32.25" customHeight="1" x14ac:dyDescent="0.25">
      <c r="B38" s="122" t="s">
        <v>311</v>
      </c>
      <c r="C38" s="123">
        <v>313733.84999999998</v>
      </c>
    </row>
    <row r="39" spans="2:3" ht="27" customHeight="1" x14ac:dyDescent="0.25">
      <c r="B39" s="214"/>
      <c r="C39" s="214"/>
    </row>
    <row r="40" spans="2:3" x14ac:dyDescent="0.25">
      <c r="B40" s="215"/>
      <c r="C40" s="215"/>
    </row>
  </sheetData>
  <mergeCells count="5">
    <mergeCell ref="B25:B26"/>
    <mergeCell ref="B22:C22"/>
    <mergeCell ref="B39:C39"/>
    <mergeCell ref="B40:C40"/>
    <mergeCell ref="B24:C24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I49"/>
  <sheetViews>
    <sheetView view="pageBreakPreview" topLeftCell="A31" zoomScale="80" zoomScaleNormal="100" zoomScaleSheetLayoutView="80" workbookViewId="0">
      <selection activeCell="M27" sqref="M27"/>
    </sheetView>
  </sheetViews>
  <sheetFormatPr defaultRowHeight="15.75" x14ac:dyDescent="0.25"/>
  <cols>
    <col min="1" max="1" width="23.5703125" style="21" customWidth="1"/>
    <col min="2" max="2" width="22.85546875" style="21" customWidth="1"/>
    <col min="3" max="3" width="13.28515625" style="21" customWidth="1"/>
    <col min="4" max="4" width="12.5703125" style="21" customWidth="1"/>
    <col min="5" max="5" width="13.28515625" style="21" customWidth="1"/>
    <col min="6" max="6" width="12.5703125" style="21" customWidth="1"/>
    <col min="7" max="7" width="10.42578125" style="21" customWidth="1"/>
    <col min="8" max="16384" width="9.140625" style="21"/>
  </cols>
  <sheetData>
    <row r="1" spans="1:7" x14ac:dyDescent="0.25">
      <c r="G1" s="37" t="s">
        <v>369</v>
      </c>
    </row>
    <row r="2" spans="1:7" x14ac:dyDescent="0.25">
      <c r="G2" s="4" t="s">
        <v>65</v>
      </c>
    </row>
    <row r="3" spans="1:7" x14ac:dyDescent="0.25">
      <c r="G3" s="4" t="s">
        <v>66</v>
      </c>
    </row>
    <row r="4" spans="1:7" x14ac:dyDescent="0.25">
      <c r="G4" s="4" t="s">
        <v>358</v>
      </c>
    </row>
    <row r="6" spans="1:7" ht="15" customHeight="1" x14ac:dyDescent="0.25">
      <c r="F6" s="217" t="s">
        <v>233</v>
      </c>
      <c r="G6" s="217"/>
    </row>
    <row r="8" spans="1:7" x14ac:dyDescent="0.25">
      <c r="A8" s="218" t="s">
        <v>381</v>
      </c>
      <c r="B8" s="218"/>
      <c r="C8" s="218"/>
      <c r="D8" s="218"/>
      <c r="E8" s="218"/>
      <c r="F8" s="218"/>
    </row>
    <row r="9" spans="1:7" x14ac:dyDescent="0.25">
      <c r="A9" s="22" t="s">
        <v>75</v>
      </c>
      <c r="B9" s="22" t="s">
        <v>222</v>
      </c>
      <c r="C9" s="23">
        <v>2020</v>
      </c>
      <c r="D9" s="23">
        <v>2021</v>
      </c>
      <c r="E9" s="23">
        <v>2022</v>
      </c>
      <c r="F9" s="23">
        <v>2023</v>
      </c>
      <c r="G9" s="58">
        <v>2024</v>
      </c>
    </row>
    <row r="10" spans="1:7" ht="53.25" customHeight="1" x14ac:dyDescent="0.25">
      <c r="A10" s="24" t="s">
        <v>377</v>
      </c>
      <c r="B10" s="18" t="s">
        <v>224</v>
      </c>
      <c r="C10" s="17">
        <v>227564.9569277835</v>
      </c>
      <c r="D10" s="17">
        <v>223689.51883989555</v>
      </c>
      <c r="E10" s="17">
        <v>224524.81250796994</v>
      </c>
      <c r="F10" s="17">
        <v>234347.68899957149</v>
      </c>
      <c r="G10" s="38">
        <v>342344.37247257383</v>
      </c>
    </row>
    <row r="11" spans="1:7" ht="51" customHeight="1" x14ac:dyDescent="0.25">
      <c r="A11" s="24" t="s">
        <v>378</v>
      </c>
      <c r="B11" s="18" t="s">
        <v>226</v>
      </c>
      <c r="C11" s="18">
        <v>2130.1799999999998</v>
      </c>
      <c r="D11" s="18">
        <v>2207.6999999999998</v>
      </c>
      <c r="E11" s="18">
        <v>2250.2199999999998</v>
      </c>
      <c r="F11" s="18">
        <v>2734.04</v>
      </c>
      <c r="G11" s="47">
        <v>3906.2790704004201</v>
      </c>
    </row>
    <row r="12" spans="1:7" x14ac:dyDescent="0.25">
      <c r="A12" s="219" t="s">
        <v>227</v>
      </c>
      <c r="B12" s="220"/>
      <c r="C12" s="220"/>
      <c r="D12" s="220"/>
      <c r="E12" s="220"/>
      <c r="F12" s="221"/>
      <c r="G12" s="59"/>
    </row>
    <row r="13" spans="1:7" x14ac:dyDescent="0.25">
      <c r="A13" s="24" t="s">
        <v>229</v>
      </c>
      <c r="B13" s="18" t="s">
        <v>379</v>
      </c>
      <c r="C13" s="18">
        <v>1289.78</v>
      </c>
      <c r="D13" s="18">
        <v>1349.11</v>
      </c>
      <c r="E13" s="18">
        <v>1403.88</v>
      </c>
      <c r="F13" s="222">
        <v>1597.56</v>
      </c>
      <c r="G13" s="60">
        <v>1597.56</v>
      </c>
    </row>
    <row r="14" spans="1:7" x14ac:dyDescent="0.25">
      <c r="A14" s="24" t="s">
        <v>230</v>
      </c>
      <c r="B14" s="46" t="s">
        <v>379</v>
      </c>
      <c r="C14" s="222">
        <v>1349.11</v>
      </c>
      <c r="D14" s="222">
        <v>1403.88</v>
      </c>
      <c r="E14" s="18">
        <v>1465.65</v>
      </c>
      <c r="F14" s="222"/>
      <c r="G14" s="223">
        <v>1915.47</v>
      </c>
    </row>
    <row r="15" spans="1:7" x14ac:dyDescent="0.25">
      <c r="A15" s="24" t="s">
        <v>231</v>
      </c>
      <c r="B15" s="46" t="s">
        <v>379</v>
      </c>
      <c r="C15" s="222"/>
      <c r="D15" s="222"/>
      <c r="E15" s="18">
        <v>1597.56</v>
      </c>
      <c r="F15" s="222"/>
      <c r="G15" s="223"/>
    </row>
    <row r="16" spans="1:7" x14ac:dyDescent="0.25">
      <c r="A16" s="219" t="s">
        <v>228</v>
      </c>
      <c r="B16" s="220"/>
      <c r="C16" s="220"/>
      <c r="D16" s="220"/>
      <c r="E16" s="220"/>
      <c r="F16" s="221"/>
      <c r="G16" s="59"/>
    </row>
    <row r="17" spans="1:9" x14ac:dyDescent="0.25">
      <c r="A17" s="24" t="s">
        <v>229</v>
      </c>
      <c r="B17" s="18" t="s">
        <v>226</v>
      </c>
      <c r="C17" s="18">
        <v>2031.9</v>
      </c>
      <c r="D17" s="222">
        <v>2030.22</v>
      </c>
      <c r="E17" s="18">
        <v>1254.82</v>
      </c>
      <c r="F17" s="222">
        <v>1463.56</v>
      </c>
      <c r="G17" s="60">
        <v>2148.4499999999998</v>
      </c>
    </row>
    <row r="18" spans="1:9" x14ac:dyDescent="0.25">
      <c r="A18" s="24" t="s">
        <v>230</v>
      </c>
      <c r="B18" s="18" t="s">
        <v>226</v>
      </c>
      <c r="C18" s="18">
        <v>2031.9</v>
      </c>
      <c r="D18" s="222"/>
      <c r="E18" s="222">
        <v>1398.65</v>
      </c>
      <c r="F18" s="222"/>
      <c r="G18" s="224">
        <v>2545.02</v>
      </c>
      <c r="I18" s="54"/>
    </row>
    <row r="19" spans="1:9" x14ac:dyDescent="0.25">
      <c r="A19" s="24" t="s">
        <v>232</v>
      </c>
      <c r="B19" s="18" t="s">
        <v>226</v>
      </c>
      <c r="C19" s="18">
        <v>2030.22</v>
      </c>
      <c r="D19" s="222"/>
      <c r="E19" s="222"/>
      <c r="F19" s="222"/>
      <c r="G19" s="225"/>
    </row>
    <row r="20" spans="1:9" x14ac:dyDescent="0.25">
      <c r="A20" s="24" t="s">
        <v>231</v>
      </c>
      <c r="B20" s="18" t="s">
        <v>226</v>
      </c>
      <c r="C20" s="18">
        <v>2030.22</v>
      </c>
      <c r="D20" s="222"/>
      <c r="E20" s="18">
        <v>1463.56</v>
      </c>
      <c r="F20" s="222"/>
      <c r="G20" s="226"/>
    </row>
    <row r="21" spans="1:9" x14ac:dyDescent="0.25">
      <c r="A21" s="25"/>
    </row>
    <row r="22" spans="1:9" x14ac:dyDescent="0.25">
      <c r="F22" s="217" t="s">
        <v>234</v>
      </c>
      <c r="G22" s="217"/>
    </row>
    <row r="23" spans="1:9" ht="10.5" customHeight="1" x14ac:dyDescent="0.25"/>
    <row r="24" spans="1:9" x14ac:dyDescent="0.25">
      <c r="B24" s="236" t="s">
        <v>235</v>
      </c>
      <c r="C24" s="236"/>
      <c r="D24" s="236"/>
      <c r="E24" s="236"/>
      <c r="F24" s="236"/>
      <c r="G24" s="236"/>
    </row>
    <row r="25" spans="1:9" ht="63" x14ac:dyDescent="0.25">
      <c r="A25" s="27" t="s">
        <v>17</v>
      </c>
      <c r="B25" s="22" t="s">
        <v>236</v>
      </c>
      <c r="C25" s="23">
        <v>2020</v>
      </c>
      <c r="D25" s="23">
        <v>2021</v>
      </c>
      <c r="E25" s="23">
        <v>2022</v>
      </c>
      <c r="F25" s="23">
        <v>2023</v>
      </c>
      <c r="G25" s="23">
        <v>2024</v>
      </c>
    </row>
    <row r="26" spans="1:9" x14ac:dyDescent="0.25">
      <c r="A26" s="233">
        <v>1</v>
      </c>
      <c r="B26" s="26" t="s">
        <v>237</v>
      </c>
      <c r="C26" s="26"/>
      <c r="D26" s="26"/>
      <c r="E26" s="26"/>
      <c r="F26" s="26"/>
      <c r="G26" s="26"/>
    </row>
    <row r="27" spans="1:9" x14ac:dyDescent="0.25">
      <c r="A27" s="234"/>
      <c r="B27" s="227" t="s">
        <v>238</v>
      </c>
      <c r="C27" s="228"/>
      <c r="D27" s="228"/>
      <c r="E27" s="228"/>
      <c r="F27" s="228"/>
      <c r="G27" s="229"/>
    </row>
    <row r="28" spans="1:9" x14ac:dyDescent="0.25">
      <c r="A28" s="234"/>
      <c r="B28" s="1" t="s">
        <v>239</v>
      </c>
      <c r="C28" s="28"/>
      <c r="D28" s="1"/>
      <c r="E28" s="1"/>
      <c r="F28" s="26"/>
      <c r="G28" s="26"/>
    </row>
    <row r="29" spans="1:9" ht="47.25" x14ac:dyDescent="0.25">
      <c r="A29" s="234"/>
      <c r="B29" s="34" t="s">
        <v>240</v>
      </c>
      <c r="C29" s="48">
        <v>1289.78</v>
      </c>
      <c r="D29" s="49">
        <v>1349.11</v>
      </c>
      <c r="E29" s="49">
        <v>1403.88</v>
      </c>
      <c r="F29" s="49">
        <v>1597.56</v>
      </c>
      <c r="G29" s="49">
        <v>1597.56</v>
      </c>
    </row>
    <row r="30" spans="1:9" ht="47.25" x14ac:dyDescent="0.25">
      <c r="A30" s="234"/>
      <c r="B30" s="34" t="s">
        <v>241</v>
      </c>
      <c r="C30" s="51">
        <v>19.399999999999999</v>
      </c>
      <c r="D30" s="49">
        <v>20.23</v>
      </c>
      <c r="E30" s="49">
        <v>21.65</v>
      </c>
      <c r="F30" s="49">
        <v>24.63</v>
      </c>
      <c r="G30" s="49">
        <v>24.63</v>
      </c>
    </row>
    <row r="31" spans="1:9" x14ac:dyDescent="0.25">
      <c r="A31" s="234"/>
      <c r="B31" s="29" t="s">
        <v>242</v>
      </c>
      <c r="C31" s="52"/>
      <c r="D31" s="53"/>
      <c r="E31" s="53"/>
      <c r="F31" s="50"/>
      <c r="G31" s="50"/>
    </row>
    <row r="32" spans="1:9" ht="47.25" x14ac:dyDescent="0.25">
      <c r="A32" s="234"/>
      <c r="B32" s="34" t="s">
        <v>240</v>
      </c>
      <c r="C32" s="51">
        <v>1349.11</v>
      </c>
      <c r="D32" s="49">
        <v>1403.88</v>
      </c>
      <c r="E32" s="49">
        <v>1465.65</v>
      </c>
      <c r="F32" s="49">
        <v>1597.56</v>
      </c>
      <c r="G32" s="50">
        <v>1915.47</v>
      </c>
    </row>
    <row r="33" spans="1:7" ht="47.25" x14ac:dyDescent="0.25">
      <c r="A33" s="234"/>
      <c r="B33" s="34" t="s">
        <v>241</v>
      </c>
      <c r="C33" s="51">
        <v>20.23</v>
      </c>
      <c r="D33" s="49">
        <v>21.65</v>
      </c>
      <c r="E33" s="49">
        <v>22.6</v>
      </c>
      <c r="F33" s="49">
        <v>24.63</v>
      </c>
      <c r="G33" s="50">
        <v>29.56</v>
      </c>
    </row>
    <row r="34" spans="1:7" x14ac:dyDescent="0.25">
      <c r="A34" s="234"/>
      <c r="B34" s="35" t="s">
        <v>243</v>
      </c>
      <c r="C34" s="52"/>
      <c r="D34" s="53"/>
      <c r="E34" s="53"/>
      <c r="F34" s="50"/>
      <c r="G34" s="50"/>
    </row>
    <row r="35" spans="1:7" ht="47.25" x14ac:dyDescent="0.25">
      <c r="A35" s="234"/>
      <c r="B35" s="36" t="s">
        <v>240</v>
      </c>
      <c r="C35" s="51">
        <v>1349.11</v>
      </c>
      <c r="D35" s="49">
        <v>1403.88</v>
      </c>
      <c r="E35" s="49">
        <v>1597.56</v>
      </c>
      <c r="F35" s="49">
        <v>1597.56</v>
      </c>
      <c r="G35" s="50">
        <v>1915.47</v>
      </c>
    </row>
    <row r="36" spans="1:7" ht="47.25" x14ac:dyDescent="0.25">
      <c r="A36" s="234"/>
      <c r="B36" s="36" t="s">
        <v>241</v>
      </c>
      <c r="C36" s="51">
        <v>20.23</v>
      </c>
      <c r="D36" s="49">
        <v>21.65</v>
      </c>
      <c r="E36" s="49">
        <v>24.63</v>
      </c>
      <c r="F36" s="49">
        <v>24.63</v>
      </c>
      <c r="G36" s="50">
        <v>29.56</v>
      </c>
    </row>
    <row r="37" spans="1:7" x14ac:dyDescent="0.25">
      <c r="A37" s="234"/>
      <c r="B37" s="230" t="s">
        <v>244</v>
      </c>
      <c r="C37" s="231"/>
      <c r="D37" s="231"/>
      <c r="E37" s="231"/>
      <c r="F37" s="231"/>
      <c r="G37" s="232"/>
    </row>
    <row r="38" spans="1:7" x14ac:dyDescent="0.25">
      <c r="A38" s="234"/>
      <c r="B38" s="35" t="s">
        <v>239</v>
      </c>
      <c r="C38" s="28"/>
      <c r="D38" s="1"/>
      <c r="E38" s="1"/>
      <c r="F38" s="26"/>
      <c r="G38" s="26"/>
    </row>
    <row r="39" spans="1:7" ht="47.25" x14ac:dyDescent="0.25">
      <c r="A39" s="234"/>
      <c r="B39" s="36" t="s">
        <v>245</v>
      </c>
      <c r="C39" s="51">
        <v>2031.9</v>
      </c>
      <c r="D39" s="49">
        <v>2030.22</v>
      </c>
      <c r="E39" s="49">
        <f>E17</f>
        <v>1254.82</v>
      </c>
      <c r="F39" s="50">
        <f>F17</f>
        <v>1463.56</v>
      </c>
      <c r="G39" s="50">
        <v>2148.4499999999998</v>
      </c>
    </row>
    <row r="40" spans="1:7" ht="47.25" x14ac:dyDescent="0.25">
      <c r="A40" s="234"/>
      <c r="B40" s="36" t="s">
        <v>246</v>
      </c>
      <c r="C40" s="51">
        <v>23.2</v>
      </c>
      <c r="D40" s="49">
        <v>26.68</v>
      </c>
      <c r="E40" s="49">
        <v>30.68</v>
      </c>
      <c r="F40" s="50">
        <v>46.52</v>
      </c>
      <c r="G40" s="50">
        <v>46.52</v>
      </c>
    </row>
    <row r="41" spans="1:7" x14ac:dyDescent="0.25">
      <c r="A41" s="234"/>
      <c r="B41" s="35" t="s">
        <v>247</v>
      </c>
      <c r="C41" s="52"/>
      <c r="D41" s="53"/>
      <c r="E41" s="53"/>
      <c r="F41" s="50"/>
      <c r="G41" s="50"/>
    </row>
    <row r="42" spans="1:7" ht="47.25" x14ac:dyDescent="0.25">
      <c r="A42" s="234"/>
      <c r="B42" s="36" t="s">
        <v>245</v>
      </c>
      <c r="C42" s="51">
        <v>2031.9</v>
      </c>
      <c r="D42" s="49">
        <v>2030.22</v>
      </c>
      <c r="E42" s="49">
        <f>E18</f>
        <v>1398.65</v>
      </c>
      <c r="F42" s="50">
        <f>F17</f>
        <v>1463.56</v>
      </c>
      <c r="G42" s="50">
        <f>G18</f>
        <v>2545.02</v>
      </c>
    </row>
    <row r="43" spans="1:7" ht="47.25" x14ac:dyDescent="0.25">
      <c r="A43" s="234"/>
      <c r="B43" s="36" t="s">
        <v>246</v>
      </c>
      <c r="C43" s="51">
        <v>26.68</v>
      </c>
      <c r="D43" s="49">
        <v>30.68</v>
      </c>
      <c r="E43" s="49">
        <v>35.28</v>
      </c>
      <c r="F43" s="50">
        <v>46.52</v>
      </c>
      <c r="G43" s="50">
        <v>114.89</v>
      </c>
    </row>
    <row r="44" spans="1:7" x14ac:dyDescent="0.25">
      <c r="A44" s="234"/>
      <c r="B44" s="35" t="s">
        <v>248</v>
      </c>
      <c r="C44" s="52"/>
      <c r="D44" s="53"/>
      <c r="E44" s="53"/>
      <c r="F44" s="50"/>
      <c r="G44" s="50"/>
    </row>
    <row r="45" spans="1:7" ht="47.25" x14ac:dyDescent="0.25">
      <c r="A45" s="234"/>
      <c r="B45" s="36" t="s">
        <v>245</v>
      </c>
      <c r="C45" s="51">
        <v>2030.22</v>
      </c>
      <c r="D45" s="49">
        <v>2030.22</v>
      </c>
      <c r="E45" s="49">
        <f>E42</f>
        <v>1398.65</v>
      </c>
      <c r="F45" s="50">
        <f>F42</f>
        <v>1463.56</v>
      </c>
      <c r="G45" s="50">
        <f>G42</f>
        <v>2545.02</v>
      </c>
    </row>
    <row r="46" spans="1:7" ht="47.25" x14ac:dyDescent="0.25">
      <c r="A46" s="234"/>
      <c r="B46" s="36" t="s">
        <v>246</v>
      </c>
      <c r="C46" s="51">
        <v>26.68</v>
      </c>
      <c r="D46" s="49">
        <v>30.68</v>
      </c>
      <c r="E46" s="49">
        <v>35.28</v>
      </c>
      <c r="F46" s="50">
        <v>46.52</v>
      </c>
      <c r="G46" s="50">
        <v>114.89</v>
      </c>
    </row>
    <row r="47" spans="1:7" x14ac:dyDescent="0.25">
      <c r="A47" s="234"/>
      <c r="B47" s="35" t="s">
        <v>243</v>
      </c>
      <c r="C47" s="52"/>
      <c r="D47" s="53"/>
      <c r="E47" s="53"/>
      <c r="F47" s="50"/>
      <c r="G47" s="50"/>
    </row>
    <row r="48" spans="1:7" ht="47.25" x14ac:dyDescent="0.25">
      <c r="A48" s="234"/>
      <c r="B48" s="34" t="s">
        <v>245</v>
      </c>
      <c r="C48" s="49">
        <v>2030.22</v>
      </c>
      <c r="D48" s="49">
        <v>2030.22</v>
      </c>
      <c r="E48" s="49">
        <f>E20</f>
        <v>1463.56</v>
      </c>
      <c r="F48" s="50">
        <f>F45</f>
        <v>1463.56</v>
      </c>
      <c r="G48" s="50">
        <f>G42</f>
        <v>2545.02</v>
      </c>
    </row>
    <row r="49" spans="1:7" ht="47.25" x14ac:dyDescent="0.25">
      <c r="A49" s="235"/>
      <c r="B49" s="34" t="s">
        <v>246</v>
      </c>
      <c r="C49" s="49">
        <v>26.68</v>
      </c>
      <c r="D49" s="49">
        <v>30.68</v>
      </c>
      <c r="E49" s="49">
        <v>46.52</v>
      </c>
      <c r="F49" s="50">
        <v>46.52</v>
      </c>
      <c r="G49" s="50">
        <v>114.89</v>
      </c>
    </row>
  </sheetData>
  <mergeCells count="17">
    <mergeCell ref="G18:G20"/>
    <mergeCell ref="B27:G27"/>
    <mergeCell ref="B37:G37"/>
    <mergeCell ref="A16:F16"/>
    <mergeCell ref="A26:A49"/>
    <mergeCell ref="F22:G22"/>
    <mergeCell ref="B24:G24"/>
    <mergeCell ref="D17:D20"/>
    <mergeCell ref="F17:F20"/>
    <mergeCell ref="E18:E19"/>
    <mergeCell ref="F6:G6"/>
    <mergeCell ref="A8:F8"/>
    <mergeCell ref="A12:F12"/>
    <mergeCell ref="F13:F15"/>
    <mergeCell ref="C14:C15"/>
    <mergeCell ref="D14:D15"/>
    <mergeCell ref="G14:G15"/>
  </mergeCells>
  <pageMargins left="0.23622047244094491" right="0.23622047244094491" top="0.74803149606299213" bottom="0.74803149606299213" header="0.31496062992125984" footer="0.31496062992125984"/>
  <pageSetup paperSize="9" scale="73" fitToHeight="2" orientation="landscape" r:id="rId1"/>
  <rowBreaks count="1" manualBreakCount="1">
    <brk id="33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E17"/>
  <sheetViews>
    <sheetView view="pageBreakPreview" zoomScaleNormal="100" zoomScaleSheetLayoutView="100" workbookViewId="0">
      <selection sqref="A1:XFD1048576"/>
    </sheetView>
  </sheetViews>
  <sheetFormatPr defaultRowHeight="15.75" x14ac:dyDescent="0.25"/>
  <cols>
    <col min="1" max="1" width="17.28515625" style="110" customWidth="1"/>
    <col min="2" max="2" width="17.7109375" style="110" customWidth="1"/>
    <col min="3" max="4" width="12.5703125" style="110" customWidth="1"/>
    <col min="5" max="5" width="19.140625" style="110" customWidth="1"/>
    <col min="6" max="16384" width="9.140625" style="110"/>
  </cols>
  <sheetData>
    <row r="1" spans="1:5" x14ac:dyDescent="0.25">
      <c r="E1" s="63" t="s">
        <v>282</v>
      </c>
    </row>
    <row r="2" spans="1:5" x14ac:dyDescent="0.25">
      <c r="E2" s="64" t="s">
        <v>65</v>
      </c>
    </row>
    <row r="3" spans="1:5" x14ac:dyDescent="0.25">
      <c r="E3" s="64" t="s">
        <v>66</v>
      </c>
    </row>
    <row r="4" spans="1:5" x14ac:dyDescent="0.25">
      <c r="E4" s="64" t="s">
        <v>358</v>
      </c>
    </row>
    <row r="5" spans="1:5" ht="15" customHeight="1" x14ac:dyDescent="0.25">
      <c r="A5" s="111"/>
      <c r="B5" s="111"/>
      <c r="C5" s="111"/>
      <c r="D5" s="111"/>
      <c r="E5" s="111"/>
    </row>
    <row r="6" spans="1:5" x14ac:dyDescent="0.25">
      <c r="A6" s="111"/>
      <c r="B6" s="111"/>
      <c r="C6" s="111"/>
      <c r="D6" s="111"/>
      <c r="E6" s="112" t="s">
        <v>258</v>
      </c>
    </row>
    <row r="7" spans="1:5" x14ac:dyDescent="0.25">
      <c r="A7" s="237"/>
      <c r="B7" s="237"/>
      <c r="C7" s="237"/>
      <c r="D7" s="237"/>
      <c r="E7" s="237"/>
    </row>
    <row r="8" spans="1:5" ht="18.75" customHeight="1" x14ac:dyDescent="0.25">
      <c r="A8" s="241" t="s">
        <v>249</v>
      </c>
      <c r="B8" s="241" t="s">
        <v>214</v>
      </c>
      <c r="C8" s="241" t="s">
        <v>337</v>
      </c>
      <c r="D8" s="241"/>
      <c r="E8" s="241"/>
    </row>
    <row r="9" spans="1:5" ht="57" customHeight="1" x14ac:dyDescent="0.25">
      <c r="A9" s="241"/>
      <c r="B9" s="241"/>
      <c r="C9" s="91" t="s">
        <v>255</v>
      </c>
      <c r="D9" s="91" t="s">
        <v>256</v>
      </c>
      <c r="E9" s="91" t="s">
        <v>257</v>
      </c>
    </row>
    <row r="10" spans="1:5" ht="15" customHeight="1" x14ac:dyDescent="0.25">
      <c r="A10" s="238" t="s">
        <v>85</v>
      </c>
      <c r="B10" s="113" t="s">
        <v>217</v>
      </c>
      <c r="C10" s="32">
        <v>0.2</v>
      </c>
      <c r="D10" s="33"/>
      <c r="E10" s="32">
        <v>6.41</v>
      </c>
    </row>
    <row r="11" spans="1:5" x14ac:dyDescent="0.25">
      <c r="A11" s="239"/>
      <c r="B11" s="113" t="s">
        <v>250</v>
      </c>
      <c r="C11" s="32">
        <v>0.03</v>
      </c>
      <c r="D11" s="33"/>
      <c r="E11" s="32">
        <v>1.0429999999999999</v>
      </c>
    </row>
    <row r="12" spans="1:5" x14ac:dyDescent="0.25">
      <c r="A12" s="239"/>
      <c r="B12" s="113" t="s">
        <v>251</v>
      </c>
      <c r="C12" s="32">
        <v>0.7</v>
      </c>
      <c r="D12" s="33"/>
      <c r="E12" s="32">
        <v>22.1</v>
      </c>
    </row>
    <row r="13" spans="1:5" x14ac:dyDescent="0.25">
      <c r="A13" s="239"/>
      <c r="B13" s="113" t="s">
        <v>218</v>
      </c>
      <c r="C13" s="32">
        <v>5.83</v>
      </c>
      <c r="D13" s="33"/>
      <c r="E13" s="32">
        <v>184</v>
      </c>
    </row>
    <row r="14" spans="1:5" x14ac:dyDescent="0.25">
      <c r="A14" s="239"/>
      <c r="B14" s="113" t="s">
        <v>219</v>
      </c>
      <c r="C14" s="32">
        <v>0.82</v>
      </c>
      <c r="D14" s="33"/>
      <c r="E14" s="32">
        <v>25.88</v>
      </c>
    </row>
    <row r="15" spans="1:5" x14ac:dyDescent="0.25">
      <c r="A15" s="239"/>
      <c r="B15" s="114" t="s">
        <v>252</v>
      </c>
      <c r="C15" s="33">
        <v>7.9999999999999996E-6</v>
      </c>
      <c r="D15" s="33"/>
      <c r="E15" s="33">
        <v>2.5000000000000001E-4</v>
      </c>
    </row>
    <row r="16" spans="1:5" x14ac:dyDescent="0.25">
      <c r="A16" s="239"/>
      <c r="B16" s="114" t="s">
        <v>253</v>
      </c>
      <c r="C16" s="33">
        <v>0.33</v>
      </c>
      <c r="D16" s="33"/>
      <c r="E16" s="33">
        <v>10.41</v>
      </c>
    </row>
    <row r="17" spans="1:5" ht="31.5" x14ac:dyDescent="0.25">
      <c r="A17" s="240"/>
      <c r="B17" s="113" t="s">
        <v>254</v>
      </c>
      <c r="C17" s="33">
        <v>0.46</v>
      </c>
      <c r="D17" s="33"/>
      <c r="E17" s="33">
        <v>14.52</v>
      </c>
    </row>
  </sheetData>
  <mergeCells count="5">
    <mergeCell ref="A7:E7"/>
    <mergeCell ref="A10:A17"/>
    <mergeCell ref="A8:A9"/>
    <mergeCell ref="B8:B9"/>
    <mergeCell ref="C8:E8"/>
  </mergeCells>
  <pageMargins left="0.25" right="0.25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D11"/>
  <sheetViews>
    <sheetView view="pageBreakPreview" zoomScaleNormal="100" zoomScaleSheetLayoutView="100" workbookViewId="0">
      <selection activeCell="L24" sqref="L24"/>
    </sheetView>
  </sheetViews>
  <sheetFormatPr defaultRowHeight="15" x14ac:dyDescent="0.25"/>
  <cols>
    <col min="1" max="1" width="15.85546875" style="12" customWidth="1"/>
    <col min="2" max="2" width="17.7109375" style="12" customWidth="1"/>
    <col min="3" max="3" width="12.85546875" style="12" customWidth="1"/>
    <col min="4" max="4" width="18.5703125" style="12" customWidth="1"/>
    <col min="5" max="16384" width="9.140625" style="12"/>
  </cols>
  <sheetData>
    <row r="1" spans="1:4" ht="15.75" x14ac:dyDescent="0.25">
      <c r="D1" s="63" t="s">
        <v>283</v>
      </c>
    </row>
    <row r="2" spans="1:4" ht="15.75" x14ac:dyDescent="0.25">
      <c r="D2" s="64" t="s">
        <v>65</v>
      </c>
    </row>
    <row r="3" spans="1:4" ht="15.75" x14ac:dyDescent="0.25">
      <c r="D3" s="64" t="s">
        <v>66</v>
      </c>
    </row>
    <row r="4" spans="1:4" ht="15.75" x14ac:dyDescent="0.25">
      <c r="D4" s="64" t="s">
        <v>358</v>
      </c>
    </row>
    <row r="5" spans="1:4" ht="15" customHeight="1" x14ac:dyDescent="0.25">
      <c r="A5" s="73"/>
      <c r="B5" s="73"/>
      <c r="C5" s="73"/>
      <c r="D5" s="73"/>
    </row>
    <row r="6" spans="1:4" x14ac:dyDescent="0.25">
      <c r="A6" s="73"/>
      <c r="B6" s="73"/>
      <c r="C6" s="73"/>
      <c r="D6" s="108" t="s">
        <v>216</v>
      </c>
    </row>
    <row r="7" spans="1:4" x14ac:dyDescent="0.25">
      <c r="A7" s="183"/>
      <c r="B7" s="183"/>
      <c r="C7" s="183"/>
      <c r="D7" s="183"/>
    </row>
    <row r="8" spans="1:4" ht="57" x14ac:dyDescent="0.25">
      <c r="A8" s="79" t="s">
        <v>315</v>
      </c>
      <c r="B8" s="79" t="s">
        <v>214</v>
      </c>
      <c r="C8" s="79" t="s">
        <v>112</v>
      </c>
      <c r="D8" s="79" t="s">
        <v>215</v>
      </c>
    </row>
    <row r="9" spans="1:4" x14ac:dyDescent="0.25">
      <c r="A9" s="245" t="s">
        <v>85</v>
      </c>
      <c r="B9" s="109" t="s">
        <v>217</v>
      </c>
      <c r="C9" s="85" t="s">
        <v>338</v>
      </c>
      <c r="D9" s="242" t="s">
        <v>220</v>
      </c>
    </row>
    <row r="10" spans="1:4" x14ac:dyDescent="0.25">
      <c r="A10" s="246"/>
      <c r="B10" s="109" t="s">
        <v>218</v>
      </c>
      <c r="C10" s="85" t="s">
        <v>339</v>
      </c>
      <c r="D10" s="243"/>
    </row>
    <row r="11" spans="1:4" x14ac:dyDescent="0.25">
      <c r="A11" s="247"/>
      <c r="B11" s="109" t="s">
        <v>219</v>
      </c>
      <c r="C11" s="85" t="s">
        <v>340</v>
      </c>
      <c r="D11" s="244"/>
    </row>
  </sheetData>
  <mergeCells count="3">
    <mergeCell ref="A7:D7"/>
    <mergeCell ref="D9:D11"/>
    <mergeCell ref="A9:A11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K60"/>
  <sheetViews>
    <sheetView tabSelected="1" view="pageBreakPreview" zoomScaleNormal="100" zoomScaleSheetLayoutView="100" workbookViewId="0">
      <selection activeCell="O38" sqref="O38"/>
    </sheetView>
  </sheetViews>
  <sheetFormatPr defaultRowHeight="15.75" x14ac:dyDescent="0.25"/>
  <cols>
    <col min="1" max="1" width="9.5703125" style="62" customWidth="1"/>
    <col min="2" max="2" width="37.140625" style="74" customWidth="1"/>
    <col min="3" max="4" width="11.140625" style="19" customWidth="1"/>
    <col min="5" max="11" width="11.140625" style="62" customWidth="1"/>
    <col min="12" max="16384" width="9.140625" style="62"/>
  </cols>
  <sheetData>
    <row r="1" spans="1:11" x14ac:dyDescent="0.25">
      <c r="K1" s="75" t="s">
        <v>370</v>
      </c>
    </row>
    <row r="2" spans="1:11" x14ac:dyDescent="0.25">
      <c r="K2" s="76" t="s">
        <v>65</v>
      </c>
    </row>
    <row r="3" spans="1:11" x14ac:dyDescent="0.25">
      <c r="K3" s="76" t="s">
        <v>66</v>
      </c>
    </row>
    <row r="4" spans="1:11" x14ac:dyDescent="0.25">
      <c r="K4" s="76" t="s">
        <v>358</v>
      </c>
    </row>
    <row r="5" spans="1:11" x14ac:dyDescent="0.25">
      <c r="K5" s="98"/>
    </row>
    <row r="6" spans="1:11" x14ac:dyDescent="0.25">
      <c r="K6" s="99" t="s">
        <v>67</v>
      </c>
    </row>
    <row r="7" spans="1:11" x14ac:dyDescent="0.25">
      <c r="A7" s="248" t="s">
        <v>316</v>
      </c>
      <c r="B7" s="248"/>
      <c r="C7" s="248"/>
      <c r="D7" s="248"/>
      <c r="E7" s="248"/>
      <c r="F7" s="248"/>
      <c r="G7" s="248"/>
      <c r="H7" s="248"/>
      <c r="I7" s="248"/>
      <c r="J7" s="248"/>
      <c r="K7" s="248"/>
    </row>
    <row r="8" spans="1:11" x14ac:dyDescent="0.25">
      <c r="A8" s="249"/>
      <c r="B8" s="249"/>
      <c r="C8" s="249"/>
      <c r="D8" s="249"/>
      <c r="E8" s="249"/>
      <c r="F8" s="249"/>
      <c r="G8" s="249"/>
      <c r="H8" s="249"/>
      <c r="I8" s="249"/>
      <c r="J8" s="249"/>
      <c r="K8" s="249"/>
    </row>
    <row r="9" spans="1:11" x14ac:dyDescent="0.25">
      <c r="A9" s="31" t="s">
        <v>17</v>
      </c>
      <c r="B9" s="100" t="s">
        <v>0</v>
      </c>
      <c r="C9" s="31">
        <v>2020</v>
      </c>
      <c r="D9" s="31">
        <v>2021</v>
      </c>
      <c r="E9" s="31">
        <v>2022</v>
      </c>
      <c r="F9" s="31">
        <v>2023</v>
      </c>
      <c r="G9" s="31">
        <v>2024</v>
      </c>
      <c r="H9" s="31">
        <v>2025</v>
      </c>
      <c r="I9" s="31">
        <v>2026</v>
      </c>
      <c r="J9" s="31">
        <v>2027</v>
      </c>
      <c r="K9" s="31">
        <v>2028</v>
      </c>
    </row>
    <row r="10" spans="1:11" ht="31.5" x14ac:dyDescent="0.25">
      <c r="A10" s="101" t="s">
        <v>18</v>
      </c>
      <c r="B10" s="100" t="s">
        <v>1</v>
      </c>
      <c r="C10" s="31">
        <v>99</v>
      </c>
      <c r="D10" s="31">
        <v>99</v>
      </c>
      <c r="E10" s="33">
        <f>E11+E14+E15</f>
        <v>99</v>
      </c>
      <c r="F10" s="33">
        <f t="shared" ref="F10:K10" si="0">F11+F14+F15</f>
        <v>99</v>
      </c>
      <c r="G10" s="33">
        <f t="shared" si="0"/>
        <v>99</v>
      </c>
      <c r="H10" s="33">
        <f t="shared" si="0"/>
        <v>99</v>
      </c>
      <c r="I10" s="33">
        <f t="shared" si="0"/>
        <v>99</v>
      </c>
      <c r="J10" s="33">
        <f t="shared" si="0"/>
        <v>99</v>
      </c>
      <c r="K10" s="33">
        <f t="shared" si="0"/>
        <v>99</v>
      </c>
    </row>
    <row r="11" spans="1:11" ht="31.5" x14ac:dyDescent="0.25">
      <c r="A11" s="101" t="s">
        <v>35</v>
      </c>
      <c r="B11" s="100" t="s">
        <v>2</v>
      </c>
      <c r="C11" s="33">
        <f t="shared" ref="C11:D11" si="1">C12+C13</f>
        <v>55</v>
      </c>
      <c r="D11" s="33">
        <f t="shared" si="1"/>
        <v>55</v>
      </c>
      <c r="E11" s="33">
        <f>E12+E13</f>
        <v>55</v>
      </c>
      <c r="F11" s="33">
        <f t="shared" ref="F11:K11" si="2">F12+F13</f>
        <v>55</v>
      </c>
      <c r="G11" s="33">
        <f t="shared" si="2"/>
        <v>55</v>
      </c>
      <c r="H11" s="33">
        <f t="shared" si="2"/>
        <v>55</v>
      </c>
      <c r="I11" s="33">
        <f t="shared" si="2"/>
        <v>55</v>
      </c>
      <c r="J11" s="33">
        <f t="shared" si="2"/>
        <v>55</v>
      </c>
      <c r="K11" s="33">
        <f t="shared" si="2"/>
        <v>55</v>
      </c>
    </row>
    <row r="12" spans="1:11" ht="31.5" x14ac:dyDescent="0.25">
      <c r="A12" s="101" t="s">
        <v>19</v>
      </c>
      <c r="B12" s="100" t="s">
        <v>3</v>
      </c>
      <c r="C12" s="33">
        <v>0</v>
      </c>
      <c r="D12" s="33">
        <v>0</v>
      </c>
      <c r="E12" s="33">
        <v>0</v>
      </c>
      <c r="F12" s="33">
        <v>0</v>
      </c>
      <c r="G12" s="33">
        <v>0</v>
      </c>
      <c r="H12" s="33">
        <v>0</v>
      </c>
      <c r="I12" s="33">
        <v>0</v>
      </c>
      <c r="J12" s="33">
        <v>0</v>
      </c>
      <c r="K12" s="33">
        <v>0</v>
      </c>
    </row>
    <row r="13" spans="1:11" ht="31.5" x14ac:dyDescent="0.25">
      <c r="A13" s="101" t="s">
        <v>36</v>
      </c>
      <c r="B13" s="100" t="s">
        <v>4</v>
      </c>
      <c r="C13" s="33">
        <v>55</v>
      </c>
      <c r="D13" s="33">
        <v>55</v>
      </c>
      <c r="E13" s="33">
        <v>55</v>
      </c>
      <c r="F13" s="33">
        <v>55</v>
      </c>
      <c r="G13" s="33">
        <v>55</v>
      </c>
      <c r="H13" s="33">
        <v>55</v>
      </c>
      <c r="I13" s="33">
        <v>55</v>
      </c>
      <c r="J13" s="33">
        <v>55</v>
      </c>
      <c r="K13" s="33">
        <v>55</v>
      </c>
    </row>
    <row r="14" spans="1:11" x14ac:dyDescent="0.25">
      <c r="A14" s="101" t="s">
        <v>37</v>
      </c>
      <c r="B14" s="100" t="s">
        <v>5</v>
      </c>
      <c r="C14" s="33">
        <v>44</v>
      </c>
      <c r="D14" s="33">
        <v>44</v>
      </c>
      <c r="E14" s="33">
        <v>44</v>
      </c>
      <c r="F14" s="33">
        <v>44</v>
      </c>
      <c r="G14" s="33">
        <v>44</v>
      </c>
      <c r="H14" s="33">
        <v>44</v>
      </c>
      <c r="I14" s="33">
        <v>44</v>
      </c>
      <c r="J14" s="33">
        <v>44</v>
      </c>
      <c r="K14" s="33">
        <v>44</v>
      </c>
    </row>
    <row r="15" spans="1:11" x14ac:dyDescent="0.25">
      <c r="A15" s="101" t="s">
        <v>38</v>
      </c>
      <c r="B15" s="100" t="s">
        <v>6</v>
      </c>
      <c r="C15" s="33">
        <v>0</v>
      </c>
      <c r="D15" s="33">
        <v>0</v>
      </c>
      <c r="E15" s="33">
        <v>0</v>
      </c>
      <c r="F15" s="33">
        <v>0</v>
      </c>
      <c r="G15" s="33">
        <v>0</v>
      </c>
      <c r="H15" s="33">
        <v>0</v>
      </c>
      <c r="I15" s="33">
        <v>0</v>
      </c>
      <c r="J15" s="33">
        <v>0</v>
      </c>
      <c r="K15" s="33">
        <v>0</v>
      </c>
    </row>
    <row r="16" spans="1:11" ht="31.5" x14ac:dyDescent="0.25">
      <c r="A16" s="101" t="s">
        <v>20</v>
      </c>
      <c r="B16" s="100" t="s">
        <v>7</v>
      </c>
      <c r="C16" s="31">
        <v>99</v>
      </c>
      <c r="D16" s="31">
        <v>99</v>
      </c>
      <c r="E16" s="33">
        <f>E10</f>
        <v>99</v>
      </c>
      <c r="F16" s="33">
        <f t="shared" ref="F16:K16" si="3">F10</f>
        <v>99</v>
      </c>
      <c r="G16" s="33">
        <f t="shared" si="3"/>
        <v>99</v>
      </c>
      <c r="H16" s="33">
        <f t="shared" si="3"/>
        <v>99</v>
      </c>
      <c r="I16" s="33">
        <f t="shared" si="3"/>
        <v>99</v>
      </c>
      <c r="J16" s="33">
        <f t="shared" si="3"/>
        <v>99</v>
      </c>
      <c r="K16" s="33">
        <f t="shared" si="3"/>
        <v>99</v>
      </c>
    </row>
    <row r="17" spans="1:11" ht="31.5" x14ac:dyDescent="0.25">
      <c r="A17" s="101">
        <v>3</v>
      </c>
      <c r="B17" s="100" t="s">
        <v>21</v>
      </c>
      <c r="C17" s="31">
        <v>0.44</v>
      </c>
      <c r="D17" s="31">
        <v>0.44</v>
      </c>
      <c r="E17" s="32">
        <v>0.66</v>
      </c>
      <c r="F17" s="32">
        <v>0.66</v>
      </c>
      <c r="G17" s="32">
        <v>0.66</v>
      </c>
      <c r="H17" s="32">
        <v>0.66</v>
      </c>
      <c r="I17" s="32">
        <v>0.66</v>
      </c>
      <c r="J17" s="32">
        <v>0.66</v>
      </c>
      <c r="K17" s="32">
        <v>0.66</v>
      </c>
    </row>
    <row r="18" spans="1:11" ht="31.5" x14ac:dyDescent="0.25">
      <c r="A18" s="101">
        <v>4</v>
      </c>
      <c r="B18" s="100" t="s">
        <v>22</v>
      </c>
      <c r="C18" s="102">
        <v>0</v>
      </c>
      <c r="D18" s="102">
        <v>0</v>
      </c>
      <c r="E18" s="102">
        <v>0</v>
      </c>
      <c r="F18" s="102">
        <v>0</v>
      </c>
      <c r="G18" s="102">
        <v>0</v>
      </c>
      <c r="H18" s="102">
        <v>0</v>
      </c>
      <c r="I18" s="102">
        <v>0</v>
      </c>
      <c r="J18" s="102">
        <v>0</v>
      </c>
      <c r="K18" s="102">
        <v>0</v>
      </c>
    </row>
    <row r="19" spans="1:11" ht="31.5" x14ac:dyDescent="0.25">
      <c r="A19" s="101">
        <v>5</v>
      </c>
      <c r="B19" s="100" t="s">
        <v>56</v>
      </c>
      <c r="C19" s="31">
        <v>4.26</v>
      </c>
      <c r="D19" s="31">
        <v>4.26</v>
      </c>
      <c r="E19" s="32">
        <v>4.8757000000000001</v>
      </c>
      <c r="F19" s="32">
        <v>4.8757000000000001</v>
      </c>
      <c r="G19" s="32">
        <v>4.8757000000000001</v>
      </c>
      <c r="H19" s="32">
        <v>4.8757000000000001</v>
      </c>
      <c r="I19" s="32">
        <v>4.8757000000000001</v>
      </c>
      <c r="J19" s="32">
        <v>4.8757000000000001</v>
      </c>
      <c r="K19" s="32">
        <v>4.8757000000000001</v>
      </c>
    </row>
    <row r="20" spans="1:11" x14ac:dyDescent="0.25">
      <c r="A20" s="101" t="s">
        <v>23</v>
      </c>
      <c r="B20" s="100" t="s">
        <v>8</v>
      </c>
      <c r="C20" s="102">
        <v>0</v>
      </c>
      <c r="D20" s="102">
        <v>0</v>
      </c>
      <c r="E20" s="33">
        <v>0</v>
      </c>
      <c r="F20" s="33">
        <v>0</v>
      </c>
      <c r="G20" s="33">
        <v>0</v>
      </c>
      <c r="H20" s="33">
        <v>0</v>
      </c>
      <c r="I20" s="33">
        <v>0</v>
      </c>
      <c r="J20" s="33">
        <v>0</v>
      </c>
      <c r="K20" s="33">
        <v>0</v>
      </c>
    </row>
    <row r="21" spans="1:11" ht="31.5" x14ac:dyDescent="0.25">
      <c r="A21" s="101" t="s">
        <v>24</v>
      </c>
      <c r="B21" s="100" t="s">
        <v>62</v>
      </c>
      <c r="C21" s="31">
        <v>0</v>
      </c>
      <c r="D21" s="31">
        <v>0</v>
      </c>
      <c r="E21" s="33">
        <v>0.22</v>
      </c>
      <c r="F21" s="33">
        <v>0.22</v>
      </c>
      <c r="G21" s="33">
        <v>0.22</v>
      </c>
      <c r="H21" s="33">
        <v>0.22</v>
      </c>
      <c r="I21" s="33">
        <v>0.22</v>
      </c>
      <c r="J21" s="33">
        <v>0.22</v>
      </c>
      <c r="K21" s="33">
        <v>0.22</v>
      </c>
    </row>
    <row r="22" spans="1:11" ht="47.25" x14ac:dyDescent="0.25">
      <c r="A22" s="101" t="s">
        <v>25</v>
      </c>
      <c r="B22" s="100" t="s">
        <v>9</v>
      </c>
      <c r="C22" s="31">
        <v>35.159999999999997</v>
      </c>
      <c r="D22" s="31">
        <v>35.159999999999997</v>
      </c>
      <c r="E22" s="32">
        <f>E25+E28</f>
        <v>35.335168000000017</v>
      </c>
      <c r="F22" s="32">
        <v>35.340000000000003</v>
      </c>
      <c r="G22" s="32">
        <v>35.208669999999998</v>
      </c>
      <c r="H22" s="32">
        <v>35.208669999999998</v>
      </c>
      <c r="I22" s="32">
        <v>35.208669999999998</v>
      </c>
      <c r="J22" s="32">
        <v>35.208669999999998</v>
      </c>
      <c r="K22" s="32">
        <v>35.208669999999998</v>
      </c>
    </row>
    <row r="23" spans="1:11" hidden="1" x14ac:dyDescent="0.25">
      <c r="A23" s="101" t="s">
        <v>49</v>
      </c>
      <c r="B23" s="100" t="s">
        <v>11</v>
      </c>
      <c r="C23" s="31"/>
      <c r="D23" s="31"/>
      <c r="E23" s="32">
        <v>182.76467399999979</v>
      </c>
      <c r="F23" s="33"/>
      <c r="G23" s="33"/>
      <c r="H23" s="33"/>
      <c r="I23" s="32"/>
      <c r="J23" s="32"/>
      <c r="K23" s="32"/>
    </row>
    <row r="24" spans="1:11" hidden="1" x14ac:dyDescent="0.25">
      <c r="A24" s="101" t="s">
        <v>50</v>
      </c>
      <c r="B24" s="100" t="s">
        <v>12</v>
      </c>
      <c r="C24" s="31"/>
      <c r="D24" s="31"/>
      <c r="E24" s="32">
        <v>12.865529000000002</v>
      </c>
      <c r="F24" s="33"/>
      <c r="G24" s="33"/>
      <c r="H24" s="33"/>
      <c r="I24" s="32"/>
      <c r="J24" s="32"/>
      <c r="K24" s="32"/>
    </row>
    <row r="25" spans="1:11" ht="63" x14ac:dyDescent="0.25">
      <c r="A25" s="101" t="s">
        <v>39</v>
      </c>
      <c r="B25" s="100" t="s">
        <v>10</v>
      </c>
      <c r="C25" s="102">
        <v>0</v>
      </c>
      <c r="D25" s="102">
        <v>0</v>
      </c>
      <c r="E25" s="102">
        <v>0</v>
      </c>
      <c r="F25" s="102">
        <v>0</v>
      </c>
      <c r="G25" s="102">
        <v>0</v>
      </c>
      <c r="H25" s="102">
        <v>0</v>
      </c>
      <c r="I25" s="102">
        <v>0</v>
      </c>
      <c r="J25" s="102">
        <v>0</v>
      </c>
      <c r="K25" s="102">
        <v>0</v>
      </c>
    </row>
    <row r="26" spans="1:11" x14ac:dyDescent="0.25">
      <c r="A26" s="101" t="s">
        <v>54</v>
      </c>
      <c r="B26" s="100" t="s">
        <v>11</v>
      </c>
      <c r="C26" s="32">
        <v>0</v>
      </c>
      <c r="D26" s="32">
        <v>0</v>
      </c>
      <c r="E26" s="32">
        <v>0</v>
      </c>
      <c r="F26" s="32">
        <v>0</v>
      </c>
      <c r="G26" s="32">
        <v>0</v>
      </c>
      <c r="H26" s="32">
        <v>0</v>
      </c>
      <c r="I26" s="32">
        <v>0</v>
      </c>
      <c r="J26" s="32">
        <v>0</v>
      </c>
      <c r="K26" s="32">
        <v>0</v>
      </c>
    </row>
    <row r="27" spans="1:11" x14ac:dyDescent="0.25">
      <c r="A27" s="101" t="s">
        <v>55</v>
      </c>
      <c r="B27" s="100" t="s">
        <v>12</v>
      </c>
      <c r="C27" s="32">
        <v>0</v>
      </c>
      <c r="D27" s="32">
        <v>0</v>
      </c>
      <c r="E27" s="32">
        <v>0</v>
      </c>
      <c r="F27" s="32">
        <v>0</v>
      </c>
      <c r="G27" s="32">
        <v>0</v>
      </c>
      <c r="H27" s="32">
        <v>0</v>
      </c>
      <c r="I27" s="32">
        <v>0</v>
      </c>
      <c r="J27" s="32">
        <v>0</v>
      </c>
      <c r="K27" s="32">
        <v>0</v>
      </c>
    </row>
    <row r="28" spans="1:11" x14ac:dyDescent="0.25">
      <c r="A28" s="101" t="s">
        <v>51</v>
      </c>
      <c r="B28" s="100" t="s">
        <v>64</v>
      </c>
      <c r="C28" s="31">
        <v>35.159999999999997</v>
      </c>
      <c r="D28" s="31">
        <v>35.159999999999997</v>
      </c>
      <c r="E28" s="32">
        <f>E29+E30</f>
        <v>35.335168000000017</v>
      </c>
      <c r="F28" s="32">
        <v>35.340000000000003</v>
      </c>
      <c r="G28" s="32">
        <v>35.340000000000003</v>
      </c>
      <c r="H28" s="32">
        <v>35.340000000000003</v>
      </c>
      <c r="I28" s="32">
        <v>35.340000000000003</v>
      </c>
      <c r="J28" s="32">
        <v>35.340000000000003</v>
      </c>
      <c r="K28" s="32">
        <v>35.340000000000003</v>
      </c>
    </row>
    <row r="29" spans="1:11" x14ac:dyDescent="0.25">
      <c r="A29" s="101" t="s">
        <v>52</v>
      </c>
      <c r="B29" s="100" t="s">
        <v>11</v>
      </c>
      <c r="C29" s="31">
        <v>31.1</v>
      </c>
      <c r="D29" s="31">
        <v>31.1</v>
      </c>
      <c r="E29" s="32">
        <v>31.10774</v>
      </c>
      <c r="F29" s="32">
        <v>31.01</v>
      </c>
      <c r="G29" s="32">
        <v>31.013774999999999</v>
      </c>
      <c r="H29" s="32">
        <v>31.013774999999999</v>
      </c>
      <c r="I29" s="32">
        <v>31.013774999999999</v>
      </c>
      <c r="J29" s="32">
        <v>31.013774999999999</v>
      </c>
      <c r="K29" s="32">
        <v>31.013774999999999</v>
      </c>
    </row>
    <row r="30" spans="1:11" x14ac:dyDescent="0.25">
      <c r="A30" s="101" t="s">
        <v>53</v>
      </c>
      <c r="B30" s="100" t="s">
        <v>12</v>
      </c>
      <c r="C30" s="31">
        <v>4.0599999999999996</v>
      </c>
      <c r="D30" s="31">
        <v>4.0599999999999996</v>
      </c>
      <c r="E30" s="32">
        <v>4.2274280000000202</v>
      </c>
      <c r="F30" s="32">
        <v>4.1900000000000004</v>
      </c>
      <c r="G30" s="32">
        <v>4.1945949999999996</v>
      </c>
      <c r="H30" s="32">
        <v>4.1945949999999996</v>
      </c>
      <c r="I30" s="32">
        <v>4.1945949999999996</v>
      </c>
      <c r="J30" s="32">
        <v>4.1945949999999996</v>
      </c>
      <c r="K30" s="32">
        <v>4.1945949999999996</v>
      </c>
    </row>
    <row r="31" spans="1:11" ht="63" x14ac:dyDescent="0.25">
      <c r="A31" s="101" t="s">
        <v>26</v>
      </c>
      <c r="B31" s="100" t="s">
        <v>63</v>
      </c>
      <c r="C31" s="31">
        <v>39.159999999999997</v>
      </c>
      <c r="D31" s="31">
        <v>47.2</v>
      </c>
      <c r="E31" s="32">
        <f>40.6352392755733-E19</f>
        <v>35.759539275573296</v>
      </c>
      <c r="F31" s="32">
        <f t="shared" ref="F31:K31" si="4">F32</f>
        <v>35.76134035486465</v>
      </c>
      <c r="G31" s="32">
        <f t="shared" si="4"/>
        <v>35.76134035486465</v>
      </c>
      <c r="H31" s="32">
        <f t="shared" si="4"/>
        <v>35.76134035486465</v>
      </c>
      <c r="I31" s="32">
        <f t="shared" si="4"/>
        <v>35.76134035486465</v>
      </c>
      <c r="J31" s="32">
        <f t="shared" si="4"/>
        <v>35.76134035486465</v>
      </c>
      <c r="K31" s="32">
        <f t="shared" si="4"/>
        <v>35.76134035486465</v>
      </c>
    </row>
    <row r="32" spans="1:11" x14ac:dyDescent="0.25">
      <c r="A32" s="101" t="s">
        <v>40</v>
      </c>
      <c r="B32" s="100" t="s">
        <v>64</v>
      </c>
      <c r="C32" s="31">
        <v>39.159999999999997</v>
      </c>
      <c r="D32" s="31">
        <v>47.2</v>
      </c>
      <c r="E32" s="32">
        <f>E31</f>
        <v>35.759539275573296</v>
      </c>
      <c r="F32" s="32">
        <f t="shared" ref="F32:K32" si="5">F33+F34</f>
        <v>35.76134035486465</v>
      </c>
      <c r="G32" s="32">
        <f t="shared" si="5"/>
        <v>35.76134035486465</v>
      </c>
      <c r="H32" s="32">
        <f t="shared" si="5"/>
        <v>35.76134035486465</v>
      </c>
      <c r="I32" s="32">
        <f t="shared" si="5"/>
        <v>35.76134035486465</v>
      </c>
      <c r="J32" s="32">
        <f t="shared" si="5"/>
        <v>35.76134035486465</v>
      </c>
      <c r="K32" s="32">
        <f t="shared" si="5"/>
        <v>35.76134035486465</v>
      </c>
    </row>
    <row r="33" spans="1:11" ht="15.75" customHeight="1" x14ac:dyDescent="0.25">
      <c r="A33" s="101" t="s">
        <v>41</v>
      </c>
      <c r="B33" s="100" t="s">
        <v>11</v>
      </c>
      <c r="C33" s="31">
        <v>34.64</v>
      </c>
      <c r="D33" s="31">
        <v>41.75</v>
      </c>
      <c r="E33" s="32">
        <f>E29*E32/E28</f>
        <v>31.481340354864649</v>
      </c>
      <c r="F33" s="32">
        <f t="shared" ref="F33:K33" si="6">E33+F59</f>
        <v>31.481340354864649</v>
      </c>
      <c r="G33" s="32">
        <f t="shared" si="6"/>
        <v>31.481340354864649</v>
      </c>
      <c r="H33" s="32">
        <f t="shared" si="6"/>
        <v>31.481340354864649</v>
      </c>
      <c r="I33" s="32">
        <f t="shared" si="6"/>
        <v>31.481340354864649</v>
      </c>
      <c r="J33" s="32">
        <f t="shared" si="6"/>
        <v>31.481340354864649</v>
      </c>
      <c r="K33" s="32">
        <f t="shared" si="6"/>
        <v>31.481340354864649</v>
      </c>
    </row>
    <row r="34" spans="1:11" ht="15.75" customHeight="1" x14ac:dyDescent="0.25">
      <c r="A34" s="101" t="s">
        <v>42</v>
      </c>
      <c r="B34" s="100" t="s">
        <v>12</v>
      </c>
      <c r="C34" s="31">
        <v>4.5199999999999996</v>
      </c>
      <c r="D34" s="31">
        <v>5.45</v>
      </c>
      <c r="E34" s="32">
        <f>E30*E32/E28</f>
        <v>4.278198920708653</v>
      </c>
      <c r="F34" s="32">
        <v>4.28</v>
      </c>
      <c r="G34" s="32">
        <f>F34+G60</f>
        <v>4.28</v>
      </c>
      <c r="H34" s="32">
        <f>G34+H60</f>
        <v>4.28</v>
      </c>
      <c r="I34" s="32">
        <f>H34+I60</f>
        <v>4.28</v>
      </c>
      <c r="J34" s="32">
        <f>I34+J60</f>
        <v>4.28</v>
      </c>
      <c r="K34" s="32">
        <f>J34+K60</f>
        <v>4.28</v>
      </c>
    </row>
    <row r="35" spans="1:11" ht="31.5" x14ac:dyDescent="0.25">
      <c r="A35" s="101" t="s">
        <v>27</v>
      </c>
      <c r="B35" s="100" t="s">
        <v>13</v>
      </c>
      <c r="C35" s="31">
        <v>0</v>
      </c>
      <c r="D35" s="31">
        <v>0</v>
      </c>
      <c r="E35" s="102">
        <v>0</v>
      </c>
      <c r="F35" s="102">
        <v>0</v>
      </c>
      <c r="G35" s="102">
        <v>0</v>
      </c>
      <c r="H35" s="102">
        <v>0</v>
      </c>
      <c r="I35" s="102">
        <v>0</v>
      </c>
      <c r="J35" s="102">
        <v>0</v>
      </c>
      <c r="K35" s="102">
        <v>0</v>
      </c>
    </row>
    <row r="36" spans="1:11" ht="31.5" x14ac:dyDescent="0.25">
      <c r="A36" s="101" t="s">
        <v>28</v>
      </c>
      <c r="B36" s="100" t="s">
        <v>14</v>
      </c>
      <c r="C36" s="31">
        <v>0</v>
      </c>
      <c r="D36" s="31">
        <v>0</v>
      </c>
      <c r="E36" s="102">
        <v>0</v>
      </c>
      <c r="F36" s="102">
        <v>0</v>
      </c>
      <c r="G36" s="102">
        <v>0</v>
      </c>
      <c r="H36" s="102">
        <v>0</v>
      </c>
      <c r="I36" s="102">
        <v>0</v>
      </c>
      <c r="J36" s="102">
        <v>0</v>
      </c>
      <c r="K36" s="102">
        <v>0</v>
      </c>
    </row>
    <row r="37" spans="1:11" ht="31.5" x14ac:dyDescent="0.25">
      <c r="A37" s="101" t="s">
        <v>29</v>
      </c>
      <c r="B37" s="100" t="s">
        <v>15</v>
      </c>
      <c r="C37" s="31">
        <v>59.14</v>
      </c>
      <c r="D37" s="31">
        <v>59.14</v>
      </c>
      <c r="E37" s="32">
        <f>E16-E19-E21-E17-E22</f>
        <v>57.909131999999993</v>
      </c>
      <c r="F37" s="32">
        <f t="shared" ref="F37:K37" si="7">F16-F19-F21-F17-F22</f>
        <v>57.904300000000006</v>
      </c>
      <c r="G37" s="32">
        <f t="shared" si="7"/>
        <v>58.035630000000012</v>
      </c>
      <c r="H37" s="32">
        <f t="shared" si="7"/>
        <v>58.035630000000012</v>
      </c>
      <c r="I37" s="32">
        <f t="shared" si="7"/>
        <v>58.035630000000012</v>
      </c>
      <c r="J37" s="32">
        <f t="shared" si="7"/>
        <v>58.035630000000012</v>
      </c>
      <c r="K37" s="32">
        <f t="shared" si="7"/>
        <v>58.035630000000012</v>
      </c>
    </row>
    <row r="38" spans="1:11" ht="31.5" x14ac:dyDescent="0.25">
      <c r="A38" s="101" t="s">
        <v>30</v>
      </c>
      <c r="B38" s="100" t="s">
        <v>16</v>
      </c>
      <c r="C38" s="31">
        <v>55.14</v>
      </c>
      <c r="D38" s="31">
        <v>47.1</v>
      </c>
      <c r="E38" s="32">
        <f t="shared" ref="E38:K38" si="8">E16-E19-E21-E17-E31</f>
        <v>57.484760724426714</v>
      </c>
      <c r="F38" s="32">
        <f t="shared" si="8"/>
        <v>57.482959645135359</v>
      </c>
      <c r="G38" s="32">
        <f t="shared" si="8"/>
        <v>57.482959645135359</v>
      </c>
      <c r="H38" s="32">
        <f t="shared" si="8"/>
        <v>57.482959645135359</v>
      </c>
      <c r="I38" s="32">
        <f t="shared" si="8"/>
        <v>57.482959645135359</v>
      </c>
      <c r="J38" s="32">
        <f t="shared" si="8"/>
        <v>57.482959645135359</v>
      </c>
      <c r="K38" s="32">
        <f t="shared" si="8"/>
        <v>57.482959645135359</v>
      </c>
    </row>
    <row r="39" spans="1:11" ht="47.25" x14ac:dyDescent="0.25">
      <c r="A39" s="101" t="s">
        <v>31</v>
      </c>
      <c r="B39" s="100" t="s">
        <v>57</v>
      </c>
      <c r="C39" s="31">
        <v>65.8</v>
      </c>
      <c r="D39" s="31">
        <v>65.8</v>
      </c>
      <c r="E39" s="32">
        <f>E16-E17-33.2</f>
        <v>65.14</v>
      </c>
      <c r="F39" s="32">
        <f t="shared" ref="F39:K39" si="9">F16-F17-33.2</f>
        <v>65.14</v>
      </c>
      <c r="G39" s="32">
        <f t="shared" si="9"/>
        <v>65.14</v>
      </c>
      <c r="H39" s="32">
        <f t="shared" si="9"/>
        <v>65.14</v>
      </c>
      <c r="I39" s="32">
        <f t="shared" si="9"/>
        <v>65.14</v>
      </c>
      <c r="J39" s="32">
        <f t="shared" si="9"/>
        <v>65.14</v>
      </c>
      <c r="K39" s="32">
        <f t="shared" si="9"/>
        <v>65.14</v>
      </c>
    </row>
    <row r="40" spans="1:11" ht="78.75" x14ac:dyDescent="0.25">
      <c r="A40" s="101" t="s">
        <v>32</v>
      </c>
      <c r="B40" s="100" t="s">
        <v>382</v>
      </c>
      <c r="C40" s="31">
        <v>65.8</v>
      </c>
      <c r="D40" s="31">
        <v>65.8</v>
      </c>
      <c r="E40" s="32">
        <v>65.14</v>
      </c>
      <c r="F40" s="32">
        <v>65.14</v>
      </c>
      <c r="G40" s="32">
        <v>65.14</v>
      </c>
      <c r="H40" s="32">
        <v>65.14</v>
      </c>
      <c r="I40" s="32">
        <v>65.14</v>
      </c>
      <c r="J40" s="32">
        <v>65.14</v>
      </c>
      <c r="K40" s="32">
        <v>65.14</v>
      </c>
    </row>
    <row r="41" spans="1:11" x14ac:dyDescent="0.25">
      <c r="A41" s="101" t="s">
        <v>33</v>
      </c>
      <c r="B41" s="100" t="s">
        <v>263</v>
      </c>
      <c r="C41" s="31">
        <v>138.16</v>
      </c>
      <c r="D41" s="31">
        <v>141.47999999999999</v>
      </c>
      <c r="E41" s="33">
        <v>137.55000000000001</v>
      </c>
      <c r="F41" s="33">
        <v>135.62</v>
      </c>
      <c r="G41" s="33">
        <v>118.127</v>
      </c>
      <c r="H41" s="33">
        <v>117.999</v>
      </c>
      <c r="I41" s="33">
        <v>117.999</v>
      </c>
      <c r="J41" s="33">
        <v>117.999</v>
      </c>
      <c r="K41" s="33">
        <v>117.999</v>
      </c>
    </row>
    <row r="42" spans="1:11" x14ac:dyDescent="0.25">
      <c r="A42" s="101" t="s">
        <v>34</v>
      </c>
      <c r="B42" s="100" t="s">
        <v>264</v>
      </c>
      <c r="C42" s="31">
        <v>0.84</v>
      </c>
      <c r="D42" s="31">
        <v>0.82</v>
      </c>
      <c r="E42" s="33">
        <v>0.79500000000000004</v>
      </c>
      <c r="F42" s="33">
        <v>0.79700000000000004</v>
      </c>
      <c r="G42" s="33">
        <v>0.77800000000000002</v>
      </c>
      <c r="H42" s="33">
        <v>0.80300000000000005</v>
      </c>
      <c r="I42" s="33">
        <v>0.80300000000000005</v>
      </c>
      <c r="J42" s="33">
        <v>0.80300000000000005</v>
      </c>
      <c r="K42" s="33">
        <v>0.80300000000000005</v>
      </c>
    </row>
    <row r="43" spans="1:11" x14ac:dyDescent="0.25">
      <c r="A43" s="101" t="s">
        <v>265</v>
      </c>
      <c r="B43" s="100" t="s">
        <v>266</v>
      </c>
      <c r="C43" s="31">
        <v>137.33000000000001</v>
      </c>
      <c r="D43" s="31">
        <v>140.66</v>
      </c>
      <c r="E43" s="33">
        <v>136.755</v>
      </c>
      <c r="F43" s="33">
        <v>134.82300000000001</v>
      </c>
      <c r="G43" s="33">
        <v>117.35</v>
      </c>
      <c r="H43" s="33">
        <v>117.196</v>
      </c>
      <c r="I43" s="33">
        <v>117.196</v>
      </c>
      <c r="J43" s="33">
        <v>117.196</v>
      </c>
      <c r="K43" s="33">
        <v>117.196</v>
      </c>
    </row>
    <row r="44" spans="1:11" x14ac:dyDescent="0.25">
      <c r="A44" s="101" t="s">
        <v>267</v>
      </c>
      <c r="B44" s="100" t="s">
        <v>268</v>
      </c>
      <c r="C44" s="31">
        <v>51.98</v>
      </c>
      <c r="D44" s="31">
        <v>55.13</v>
      </c>
      <c r="E44" s="33">
        <v>49.868000000000002</v>
      </c>
      <c r="F44" s="33">
        <v>47.561999999999998</v>
      </c>
      <c r="G44" s="33">
        <v>29.71</v>
      </c>
      <c r="H44" s="33">
        <v>29.71</v>
      </c>
      <c r="I44" s="33">
        <v>29.71</v>
      </c>
      <c r="J44" s="33">
        <v>29.71</v>
      </c>
      <c r="K44" s="33">
        <v>29.71</v>
      </c>
    </row>
    <row r="45" spans="1:11" ht="31.5" x14ac:dyDescent="0.25">
      <c r="A45" s="101" t="s">
        <v>269</v>
      </c>
      <c r="B45" s="100" t="s">
        <v>270</v>
      </c>
      <c r="C45" s="31">
        <v>85.35</v>
      </c>
      <c r="D45" s="31">
        <v>85.54</v>
      </c>
      <c r="E45" s="33">
        <v>86.887</v>
      </c>
      <c r="F45" s="33">
        <v>87.260999999999996</v>
      </c>
      <c r="G45" s="33">
        <v>87.64</v>
      </c>
      <c r="H45" s="33">
        <v>87.486000000000004</v>
      </c>
      <c r="I45" s="33">
        <v>87.486000000000004</v>
      </c>
      <c r="J45" s="33">
        <v>87.486000000000004</v>
      </c>
      <c r="K45" s="33">
        <v>87.486000000000004</v>
      </c>
    </row>
    <row r="46" spans="1:11" x14ac:dyDescent="0.25">
      <c r="A46" s="103"/>
      <c r="B46" s="104"/>
      <c r="C46" s="30"/>
      <c r="D46" s="30"/>
      <c r="E46" s="105"/>
      <c r="F46" s="105"/>
      <c r="G46" s="105"/>
      <c r="H46" s="105"/>
      <c r="I46" s="106"/>
    </row>
    <row r="47" spans="1:11" x14ac:dyDescent="0.25">
      <c r="A47" s="103"/>
      <c r="B47" s="104"/>
      <c r="C47" s="30"/>
      <c r="D47" s="30"/>
      <c r="E47" s="105"/>
      <c r="F47" s="105"/>
      <c r="G47" s="105"/>
      <c r="H47" s="105"/>
      <c r="I47" s="106"/>
    </row>
    <row r="50" spans="2:11" x14ac:dyDescent="0.25">
      <c r="F50" s="28" t="s">
        <v>43</v>
      </c>
      <c r="G50" s="28">
        <v>6453.88</v>
      </c>
      <c r="H50" s="28">
        <f>($E$19*G50)/$G$55</f>
        <v>0.4088124671033701</v>
      </c>
    </row>
    <row r="51" spans="2:11" x14ac:dyDescent="0.25">
      <c r="F51" s="28" t="s">
        <v>44</v>
      </c>
      <c r="G51" s="28">
        <v>16584.96</v>
      </c>
      <c r="H51" s="28">
        <f>($E$19*G51)/$G$55</f>
        <v>1.050552290158898</v>
      </c>
    </row>
    <row r="52" spans="2:11" x14ac:dyDescent="0.25">
      <c r="F52" s="28" t="s">
        <v>45</v>
      </c>
      <c r="G52" s="28">
        <v>16760.14</v>
      </c>
      <c r="H52" s="28">
        <f>($E$19*G52)/$G$55</f>
        <v>1.0616488348710973</v>
      </c>
    </row>
    <row r="53" spans="2:11" x14ac:dyDescent="0.25">
      <c r="F53" s="28" t="s">
        <v>46</v>
      </c>
      <c r="G53" s="28">
        <v>16622.48</v>
      </c>
      <c r="H53" s="28">
        <f>($E$19*G53)/$G$55</f>
        <v>1.0529289447861481</v>
      </c>
    </row>
    <row r="54" spans="2:11" x14ac:dyDescent="0.25">
      <c r="F54" s="28" t="s">
        <v>47</v>
      </c>
      <c r="G54" s="28">
        <v>20550.71</v>
      </c>
      <c r="H54" s="28">
        <f>($E$19*G54)/$G$55</f>
        <v>1.3017574630804878</v>
      </c>
    </row>
    <row r="55" spans="2:11" x14ac:dyDescent="0.25">
      <c r="F55" s="28" t="s">
        <v>48</v>
      </c>
      <c r="G55" s="28">
        <f>SUM(G50:G54)</f>
        <v>76972.169999999984</v>
      </c>
      <c r="H55" s="28">
        <f>SUM(H50:H54)</f>
        <v>4.875700000000001</v>
      </c>
    </row>
    <row r="58" spans="2:11" x14ac:dyDescent="0.25">
      <c r="B58" s="107" t="s">
        <v>61</v>
      </c>
      <c r="C58" s="20"/>
      <c r="D58" s="20"/>
      <c r="E58" s="28" t="s">
        <v>60</v>
      </c>
      <c r="F58" s="28">
        <f t="shared" ref="F58:K58" si="10">F59+F60</f>
        <v>0</v>
      </c>
      <c r="G58" s="28">
        <f t="shared" si="10"/>
        <v>0</v>
      </c>
      <c r="H58" s="28">
        <f t="shared" si="10"/>
        <v>0</v>
      </c>
      <c r="I58" s="28">
        <f t="shared" si="10"/>
        <v>0</v>
      </c>
      <c r="J58" s="28">
        <f t="shared" si="10"/>
        <v>0</v>
      </c>
      <c r="K58" s="28">
        <f t="shared" si="10"/>
        <v>0</v>
      </c>
    </row>
    <row r="59" spans="2:11" x14ac:dyDescent="0.25">
      <c r="B59" s="107"/>
      <c r="C59" s="20"/>
      <c r="D59" s="20"/>
      <c r="E59" s="28" t="s">
        <v>58</v>
      </c>
      <c r="F59" s="28">
        <v>0</v>
      </c>
      <c r="G59" s="28">
        <v>0</v>
      </c>
      <c r="H59" s="28">
        <v>0</v>
      </c>
      <c r="I59" s="28">
        <v>0</v>
      </c>
      <c r="J59" s="28">
        <v>0</v>
      </c>
      <c r="K59" s="28">
        <v>0</v>
      </c>
    </row>
    <row r="60" spans="2:11" x14ac:dyDescent="0.25">
      <c r="B60" s="107"/>
      <c r="C60" s="20"/>
      <c r="D60" s="20"/>
      <c r="E60" s="28" t="s">
        <v>59</v>
      </c>
      <c r="F60" s="28">
        <v>0</v>
      </c>
      <c r="G60" s="28">
        <v>0</v>
      </c>
      <c r="H60" s="28">
        <v>0</v>
      </c>
      <c r="I60" s="28">
        <v>0</v>
      </c>
      <c r="J60" s="28">
        <v>0</v>
      </c>
      <c r="K60" s="28">
        <v>0</v>
      </c>
    </row>
  </sheetData>
  <mergeCells count="2">
    <mergeCell ref="A7:K7"/>
    <mergeCell ref="A8:K8"/>
  </mergeCells>
  <pageMargins left="0.23622047244094491" right="0.23622047244094491" top="0.74803149606299213" bottom="0.74803149606299213" header="0.31496062992125984" footer="0.31496062992125984"/>
  <pageSetup paperSize="9" scale="66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C21"/>
  <sheetViews>
    <sheetView view="pageBreakPreview" zoomScaleNormal="100" zoomScaleSheetLayoutView="100" workbookViewId="0">
      <selection activeCell="I19" sqref="I19"/>
    </sheetView>
  </sheetViews>
  <sheetFormatPr defaultRowHeight="15.75" x14ac:dyDescent="0.25"/>
  <cols>
    <col min="1" max="1" width="53.28515625" style="62" customWidth="1"/>
    <col min="2" max="2" width="10.7109375" style="62" customWidth="1"/>
    <col min="3" max="3" width="13.7109375" style="62" customWidth="1"/>
    <col min="4" max="16384" width="9.140625" style="62"/>
  </cols>
  <sheetData>
    <row r="1" spans="1:3" x14ac:dyDescent="0.25">
      <c r="C1" s="63" t="s">
        <v>301</v>
      </c>
    </row>
    <row r="2" spans="1:3" x14ac:dyDescent="0.25">
      <c r="C2" s="64" t="s">
        <v>65</v>
      </c>
    </row>
    <row r="3" spans="1:3" x14ac:dyDescent="0.25">
      <c r="C3" s="64" t="s">
        <v>66</v>
      </c>
    </row>
    <row r="4" spans="1:3" x14ac:dyDescent="0.25">
      <c r="C4" s="64" t="s">
        <v>358</v>
      </c>
    </row>
    <row r="6" spans="1:3" x14ac:dyDescent="0.25">
      <c r="B6" s="250" t="s">
        <v>322</v>
      </c>
      <c r="C6" s="250"/>
    </row>
    <row r="7" spans="1:3" x14ac:dyDescent="0.25">
      <c r="B7" s="64"/>
      <c r="C7" s="64"/>
    </row>
    <row r="8" spans="1:3" x14ac:dyDescent="0.25">
      <c r="A8" s="251" t="s">
        <v>191</v>
      </c>
      <c r="B8" s="251"/>
      <c r="C8" s="251"/>
    </row>
    <row r="9" spans="1:3" ht="21.75" customHeight="1" x14ac:dyDescent="0.25">
      <c r="A9" s="91" t="s">
        <v>260</v>
      </c>
      <c r="B9" s="92" t="s">
        <v>193</v>
      </c>
      <c r="C9" s="92" t="s">
        <v>341</v>
      </c>
    </row>
    <row r="10" spans="1:3" x14ac:dyDescent="0.25">
      <c r="A10" s="93" t="s">
        <v>194</v>
      </c>
      <c r="B10" s="94" t="s">
        <v>195</v>
      </c>
      <c r="C10" s="95">
        <v>110</v>
      </c>
    </row>
    <row r="11" spans="1:3" x14ac:dyDescent="0.25">
      <c r="A11" s="93" t="s">
        <v>196</v>
      </c>
      <c r="B11" s="94" t="s">
        <v>197</v>
      </c>
      <c r="C11" s="95">
        <v>66</v>
      </c>
    </row>
    <row r="12" spans="1:3" x14ac:dyDescent="0.25">
      <c r="A12" s="93" t="s">
        <v>198</v>
      </c>
      <c r="B12" s="96" t="s">
        <v>184</v>
      </c>
      <c r="C12" s="95">
        <v>4</v>
      </c>
    </row>
    <row r="13" spans="1:3" x14ac:dyDescent="0.25">
      <c r="A13" s="93" t="s">
        <v>199</v>
      </c>
      <c r="B13" s="97" t="s">
        <v>261</v>
      </c>
      <c r="C13" s="95">
        <v>185</v>
      </c>
    </row>
    <row r="14" spans="1:3" ht="31.5" x14ac:dyDescent="0.25">
      <c r="A14" s="93" t="s">
        <v>201</v>
      </c>
      <c r="B14" s="94" t="s">
        <v>195</v>
      </c>
      <c r="C14" s="95">
        <v>65.39</v>
      </c>
    </row>
    <row r="15" spans="1:3" x14ac:dyDescent="0.25">
      <c r="A15" s="93" t="s">
        <v>202</v>
      </c>
      <c r="B15" s="96" t="s">
        <v>195</v>
      </c>
      <c r="C15" s="95">
        <v>56.1</v>
      </c>
    </row>
    <row r="16" spans="1:3" x14ac:dyDescent="0.25">
      <c r="A16" s="93" t="s">
        <v>203</v>
      </c>
      <c r="B16" s="97" t="s">
        <v>195</v>
      </c>
      <c r="C16" s="95">
        <v>7.86</v>
      </c>
    </row>
    <row r="17" spans="1:3" x14ac:dyDescent="0.25">
      <c r="A17" s="93" t="s">
        <v>204</v>
      </c>
      <c r="B17" s="94" t="s">
        <v>195</v>
      </c>
      <c r="C17" s="94">
        <v>1.42</v>
      </c>
    </row>
    <row r="18" spans="1:3" x14ac:dyDescent="0.25">
      <c r="A18" s="93" t="s">
        <v>205</v>
      </c>
      <c r="B18" s="97" t="s">
        <v>195</v>
      </c>
      <c r="C18" s="95">
        <v>36.1</v>
      </c>
    </row>
    <row r="19" spans="1:3" x14ac:dyDescent="0.25">
      <c r="A19" s="93" t="s">
        <v>206</v>
      </c>
      <c r="B19" s="96" t="s">
        <v>195</v>
      </c>
      <c r="C19" s="95">
        <v>0</v>
      </c>
    </row>
    <row r="20" spans="1:3" x14ac:dyDescent="0.25">
      <c r="A20" s="93" t="s">
        <v>207</v>
      </c>
      <c r="B20" s="96" t="s">
        <v>195</v>
      </c>
      <c r="C20" s="95">
        <v>30</v>
      </c>
    </row>
    <row r="21" spans="1:3" x14ac:dyDescent="0.25">
      <c r="A21" s="93" t="s">
        <v>208</v>
      </c>
      <c r="B21" s="94" t="s">
        <v>209</v>
      </c>
      <c r="C21" s="95">
        <v>27.27272727272727</v>
      </c>
    </row>
  </sheetData>
  <mergeCells count="2">
    <mergeCell ref="B6:C6"/>
    <mergeCell ref="A8:C8"/>
  </mergeCells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K38"/>
  <sheetViews>
    <sheetView view="pageBreakPreview" topLeftCell="A19" zoomScaleNormal="100" zoomScaleSheetLayoutView="100" workbookViewId="0">
      <selection activeCell="N27" sqref="N27"/>
    </sheetView>
  </sheetViews>
  <sheetFormatPr defaultRowHeight="15" x14ac:dyDescent="0.25"/>
  <cols>
    <col min="1" max="1" width="9.140625" style="73"/>
    <col min="2" max="2" width="16.7109375" style="73" customWidth="1"/>
    <col min="3" max="3" width="9.140625" style="73"/>
    <col min="4" max="4" width="13.28515625" style="83" customWidth="1"/>
    <col min="5" max="8" width="10" style="83" bestFit="1" customWidth="1"/>
    <col min="9" max="9" width="10.42578125" style="83" bestFit="1" customWidth="1"/>
    <col min="10" max="10" width="10.42578125" style="83" customWidth="1"/>
    <col min="11" max="16384" width="9.140625" style="73"/>
  </cols>
  <sheetData>
    <row r="1" spans="1:10" ht="15.75" x14ac:dyDescent="0.25">
      <c r="B1" s="62"/>
      <c r="C1" s="74"/>
      <c r="D1" s="62"/>
      <c r="E1" s="62"/>
      <c r="F1" s="62"/>
      <c r="G1" s="62"/>
      <c r="H1" s="62"/>
      <c r="I1" s="62"/>
      <c r="J1" s="75" t="s">
        <v>371</v>
      </c>
    </row>
    <row r="2" spans="1:10" ht="15.75" x14ac:dyDescent="0.25">
      <c r="B2" s="62"/>
      <c r="C2" s="74"/>
      <c r="D2" s="62"/>
      <c r="E2" s="62"/>
      <c r="F2" s="62"/>
      <c r="G2" s="62"/>
      <c r="H2" s="62"/>
      <c r="I2" s="62"/>
      <c r="J2" s="76" t="s">
        <v>65</v>
      </c>
    </row>
    <row r="3" spans="1:10" ht="15.75" x14ac:dyDescent="0.25">
      <c r="B3" s="62"/>
      <c r="C3" s="74"/>
      <c r="D3" s="62"/>
      <c r="E3" s="62"/>
      <c r="F3" s="62"/>
      <c r="G3" s="62"/>
      <c r="H3" s="62"/>
      <c r="I3" s="62"/>
      <c r="J3" s="76" t="s">
        <v>66</v>
      </c>
    </row>
    <row r="4" spans="1:10" ht="15.75" x14ac:dyDescent="0.25">
      <c r="B4" s="62"/>
      <c r="C4" s="74"/>
      <c r="D4" s="62"/>
      <c r="E4" s="62"/>
      <c r="F4" s="62"/>
      <c r="G4" s="62"/>
      <c r="H4" s="62"/>
      <c r="I4" s="62"/>
      <c r="J4" s="76" t="s">
        <v>358</v>
      </c>
    </row>
    <row r="5" spans="1:10" ht="7.5" customHeight="1" x14ac:dyDescent="0.25">
      <c r="D5" s="73"/>
      <c r="E5" s="73"/>
      <c r="F5" s="73"/>
      <c r="G5" s="73"/>
      <c r="H5" s="73"/>
      <c r="I5" s="73"/>
      <c r="J5" s="73"/>
    </row>
    <row r="6" spans="1:10" ht="16.5" customHeight="1" x14ac:dyDescent="0.25">
      <c r="A6" s="182" t="s">
        <v>80</v>
      </c>
      <c r="B6" s="182"/>
      <c r="C6" s="182"/>
      <c r="D6" s="182"/>
      <c r="E6" s="182"/>
      <c r="F6" s="182"/>
      <c r="G6" s="182"/>
      <c r="H6" s="182"/>
      <c r="I6" s="182"/>
      <c r="J6" s="182"/>
    </row>
    <row r="7" spans="1:10" ht="10.5" customHeight="1" x14ac:dyDescent="0.25">
      <c r="A7" s="77"/>
      <c r="B7" s="77"/>
      <c r="C7" s="77"/>
      <c r="D7" s="77"/>
      <c r="E7" s="77"/>
      <c r="F7" s="77"/>
      <c r="G7" s="77"/>
      <c r="H7" s="77"/>
      <c r="I7" s="77"/>
      <c r="J7" s="77"/>
    </row>
    <row r="8" spans="1:10" x14ac:dyDescent="0.25">
      <c r="A8" s="183" t="s">
        <v>317</v>
      </c>
      <c r="B8" s="183"/>
      <c r="C8" s="183"/>
      <c r="D8" s="183"/>
      <c r="E8" s="183"/>
      <c r="F8" s="183"/>
      <c r="G8" s="183"/>
      <c r="H8" s="183"/>
      <c r="I8" s="183"/>
      <c r="J8" s="183"/>
    </row>
    <row r="9" spans="1:10" ht="57" x14ac:dyDescent="0.25">
      <c r="A9" s="78" t="s">
        <v>81</v>
      </c>
      <c r="B9" s="79" t="s">
        <v>315</v>
      </c>
      <c r="C9" s="79" t="s">
        <v>82</v>
      </c>
      <c r="D9" s="179" t="s">
        <v>83</v>
      </c>
      <c r="E9" s="204"/>
      <c r="F9" s="204"/>
      <c r="G9" s="204"/>
      <c r="H9" s="204"/>
      <c r="I9" s="204"/>
      <c r="J9" s="180"/>
    </row>
    <row r="10" spans="1:10" ht="28.5" x14ac:dyDescent="0.25">
      <c r="A10" s="78"/>
      <c r="B10" s="78"/>
      <c r="C10" s="78"/>
      <c r="D10" s="79">
        <v>2020</v>
      </c>
      <c r="E10" s="79">
        <v>2021</v>
      </c>
      <c r="F10" s="79">
        <v>2022</v>
      </c>
      <c r="G10" s="79">
        <v>2023</v>
      </c>
      <c r="H10" s="79">
        <v>2024</v>
      </c>
      <c r="I10" s="79">
        <v>2025</v>
      </c>
      <c r="J10" s="79" t="s">
        <v>84</v>
      </c>
    </row>
    <row r="11" spans="1:10" ht="30" x14ac:dyDescent="0.25">
      <c r="A11" s="80">
        <v>1</v>
      </c>
      <c r="B11" s="80" t="s">
        <v>85</v>
      </c>
      <c r="C11" s="80" t="s">
        <v>86</v>
      </c>
      <c r="D11" s="81">
        <v>141764</v>
      </c>
      <c r="E11" s="81">
        <v>144152</v>
      </c>
      <c r="F11" s="81">
        <v>140078</v>
      </c>
      <c r="G11" s="81">
        <v>138191</v>
      </c>
      <c r="H11" s="81">
        <v>120432</v>
      </c>
      <c r="I11" s="81">
        <v>120188.923825437</v>
      </c>
      <c r="J11" s="81">
        <v>120188.923825437</v>
      </c>
    </row>
    <row r="12" spans="1:10" x14ac:dyDescent="0.25">
      <c r="A12" s="80"/>
      <c r="B12" s="78" t="s">
        <v>87</v>
      </c>
      <c r="C12" s="78"/>
      <c r="D12" s="82">
        <f>D11</f>
        <v>141764</v>
      </c>
      <c r="E12" s="82">
        <f t="shared" ref="E12:J12" si="0">E11</f>
        <v>144152</v>
      </c>
      <c r="F12" s="82">
        <f t="shared" si="0"/>
        <v>140078</v>
      </c>
      <c r="G12" s="82">
        <f t="shared" si="0"/>
        <v>138191</v>
      </c>
      <c r="H12" s="82">
        <f t="shared" si="0"/>
        <v>120432</v>
      </c>
      <c r="I12" s="82">
        <f t="shared" si="0"/>
        <v>120188.923825437</v>
      </c>
      <c r="J12" s="82">
        <f t="shared" si="0"/>
        <v>120188.923825437</v>
      </c>
    </row>
    <row r="13" spans="1:10" ht="11.25" customHeight="1" x14ac:dyDescent="0.25"/>
    <row r="14" spans="1:10" ht="17.25" customHeight="1" x14ac:dyDescent="0.25">
      <c r="A14" s="182" t="s">
        <v>88</v>
      </c>
      <c r="B14" s="182"/>
      <c r="C14" s="182"/>
      <c r="D14" s="182"/>
      <c r="E14" s="182"/>
      <c r="F14" s="182"/>
      <c r="G14" s="182"/>
      <c r="H14" s="182"/>
      <c r="I14" s="182"/>
      <c r="J14" s="182"/>
    </row>
    <row r="15" spans="1:10" ht="9" customHeight="1" x14ac:dyDescent="0.25">
      <c r="A15" s="77"/>
      <c r="B15" s="77"/>
      <c r="C15" s="77"/>
      <c r="D15" s="77"/>
      <c r="E15" s="77"/>
      <c r="F15" s="77"/>
      <c r="G15" s="77"/>
      <c r="H15" s="77"/>
      <c r="I15" s="77"/>
      <c r="J15" s="77"/>
    </row>
    <row r="16" spans="1:10" ht="32.25" customHeight="1" x14ac:dyDescent="0.25">
      <c r="A16" s="183" t="s">
        <v>318</v>
      </c>
      <c r="B16" s="183"/>
      <c r="C16" s="183"/>
      <c r="D16" s="183"/>
      <c r="E16" s="183"/>
      <c r="F16" s="183"/>
      <c r="G16" s="183"/>
      <c r="H16" s="183"/>
      <c r="I16" s="183"/>
      <c r="J16" s="183"/>
    </row>
    <row r="17" spans="1:11" ht="57.75" x14ac:dyDescent="0.25">
      <c r="A17" s="78" t="s">
        <v>81</v>
      </c>
      <c r="B17" s="84" t="s">
        <v>315</v>
      </c>
      <c r="C17" s="79" t="s">
        <v>82</v>
      </c>
      <c r="D17" s="252" t="s">
        <v>89</v>
      </c>
      <c r="E17" s="253"/>
      <c r="F17" s="253"/>
      <c r="G17" s="253"/>
      <c r="H17" s="253"/>
      <c r="I17" s="253"/>
      <c r="J17" s="254"/>
    </row>
    <row r="18" spans="1:11" ht="28.5" x14ac:dyDescent="0.25">
      <c r="A18" s="78"/>
      <c r="B18" s="78"/>
      <c r="C18" s="78"/>
      <c r="D18" s="79">
        <v>2020</v>
      </c>
      <c r="E18" s="79">
        <v>2021</v>
      </c>
      <c r="F18" s="79">
        <v>2022</v>
      </c>
      <c r="G18" s="79">
        <v>2023</v>
      </c>
      <c r="H18" s="79">
        <v>2024</v>
      </c>
      <c r="I18" s="79">
        <v>2025</v>
      </c>
      <c r="J18" s="79" t="s">
        <v>84</v>
      </c>
    </row>
    <row r="19" spans="1:11" ht="30" x14ac:dyDescent="0.25">
      <c r="A19" s="80">
        <v>1</v>
      </c>
      <c r="B19" s="80" t="s">
        <v>85</v>
      </c>
      <c r="C19" s="80" t="s">
        <v>86</v>
      </c>
      <c r="D19" s="85">
        <v>153.03</v>
      </c>
      <c r="E19" s="85">
        <v>152.16</v>
      </c>
      <c r="F19" s="85">
        <v>152.18</v>
      </c>
      <c r="G19" s="86">
        <v>154.37125792655951</v>
      </c>
      <c r="H19" s="85">
        <v>157.43</v>
      </c>
      <c r="I19" s="86">
        <v>157.42941629058436</v>
      </c>
      <c r="J19" s="86">
        <v>157.42941629058436</v>
      </c>
    </row>
    <row r="20" spans="1:11" ht="12" customHeight="1" x14ac:dyDescent="0.25"/>
    <row r="21" spans="1:11" ht="13.5" customHeight="1" x14ac:dyDescent="0.25">
      <c r="A21" s="182" t="s">
        <v>90</v>
      </c>
      <c r="B21" s="182"/>
      <c r="C21" s="182"/>
      <c r="D21" s="182"/>
      <c r="E21" s="182"/>
      <c r="F21" s="182"/>
      <c r="G21" s="182"/>
      <c r="H21" s="182"/>
      <c r="I21" s="182"/>
      <c r="J21" s="182"/>
    </row>
    <row r="22" spans="1:11" ht="42.75" customHeight="1" x14ac:dyDescent="0.25">
      <c r="A22" s="183" t="s">
        <v>319</v>
      </c>
      <c r="B22" s="183"/>
      <c r="C22" s="183"/>
      <c r="D22" s="183"/>
      <c r="E22" s="183"/>
      <c r="F22" s="183"/>
      <c r="G22" s="183"/>
      <c r="H22" s="183"/>
      <c r="I22" s="183"/>
      <c r="J22" s="183"/>
    </row>
    <row r="23" spans="1:11" ht="61.5" customHeight="1" x14ac:dyDescent="0.25">
      <c r="A23" s="78" t="s">
        <v>81</v>
      </c>
      <c r="B23" s="84" t="s">
        <v>315</v>
      </c>
      <c r="C23" s="79" t="s">
        <v>82</v>
      </c>
      <c r="D23" s="84">
        <v>2020</v>
      </c>
      <c r="E23" s="84">
        <v>2021</v>
      </c>
      <c r="F23" s="84">
        <v>2022</v>
      </c>
      <c r="G23" s="84">
        <v>2023</v>
      </c>
      <c r="H23" s="84">
        <v>2024</v>
      </c>
      <c r="I23" s="84">
        <v>2025</v>
      </c>
      <c r="J23" s="84" t="s">
        <v>84</v>
      </c>
    </row>
    <row r="24" spans="1:11" ht="30" customHeight="1" x14ac:dyDescent="0.25">
      <c r="A24" s="87">
        <v>1</v>
      </c>
      <c r="B24" s="87" t="s">
        <v>85</v>
      </c>
      <c r="C24" s="87" t="s">
        <v>356</v>
      </c>
      <c r="D24" s="257" t="s">
        <v>302</v>
      </c>
      <c r="E24" s="258"/>
      <c r="F24" s="258"/>
      <c r="G24" s="258"/>
      <c r="H24" s="258"/>
      <c r="I24" s="258"/>
      <c r="J24" s="259"/>
    </row>
    <row r="25" spans="1:11" ht="14.25" customHeight="1" x14ac:dyDescent="0.25">
      <c r="A25" s="88"/>
      <c r="B25" s="88"/>
      <c r="C25" s="88"/>
      <c r="D25" s="81">
        <v>35595</v>
      </c>
      <c r="E25" s="81">
        <v>36726</v>
      </c>
      <c r="F25" s="81">
        <v>36762.300000000003</v>
      </c>
      <c r="G25" s="81">
        <v>36362.533000000003</v>
      </c>
      <c r="H25" s="81">
        <v>34009.040000000001</v>
      </c>
      <c r="I25" s="81">
        <v>33970.410531848305</v>
      </c>
      <c r="J25" s="81">
        <v>33970.410531848305</v>
      </c>
    </row>
    <row r="26" spans="1:11" ht="30" customHeight="1" x14ac:dyDescent="0.25">
      <c r="A26" s="87">
        <v>2</v>
      </c>
      <c r="B26" s="87" t="s">
        <v>85</v>
      </c>
      <c r="C26" s="87" t="s">
        <v>356</v>
      </c>
      <c r="D26" s="257" t="s">
        <v>303</v>
      </c>
      <c r="E26" s="258"/>
      <c r="F26" s="258"/>
      <c r="G26" s="258"/>
      <c r="H26" s="258"/>
      <c r="I26" s="258"/>
      <c r="J26" s="259"/>
    </row>
    <row r="27" spans="1:11" ht="14.25" customHeight="1" x14ac:dyDescent="0.25">
      <c r="A27" s="88"/>
      <c r="B27" s="88"/>
      <c r="C27" s="88"/>
      <c r="D27" s="81">
        <v>21142.972950703108</v>
      </c>
      <c r="E27" s="81">
        <v>21527.444640000002</v>
      </c>
      <c r="F27" s="81">
        <v>20932.359</v>
      </c>
      <c r="G27" s="81">
        <v>20935.830000000002</v>
      </c>
      <c r="H27" s="81">
        <v>18596.776977574751</v>
      </c>
      <c r="I27" s="81">
        <v>18576.5017007557</v>
      </c>
      <c r="J27" s="81">
        <v>18576.5017007557</v>
      </c>
      <c r="K27" s="177"/>
    </row>
    <row r="28" spans="1:11" ht="29.25" customHeight="1" x14ac:dyDescent="0.25">
      <c r="A28" s="87">
        <v>3</v>
      </c>
      <c r="B28" s="87" t="s">
        <v>85</v>
      </c>
      <c r="C28" s="87" t="s">
        <v>356</v>
      </c>
      <c r="D28" s="257" t="s">
        <v>304</v>
      </c>
      <c r="E28" s="258"/>
      <c r="F28" s="258"/>
      <c r="G28" s="258"/>
      <c r="H28" s="258"/>
      <c r="I28" s="258"/>
      <c r="J28" s="259"/>
    </row>
    <row r="29" spans="1:11" ht="14.25" customHeight="1" x14ac:dyDescent="0.25">
      <c r="A29" s="88"/>
      <c r="B29" s="88"/>
      <c r="C29" s="88"/>
      <c r="D29" s="81">
        <v>14452.027049296892</v>
      </c>
      <c r="E29" s="81">
        <v>15198.555359999998</v>
      </c>
      <c r="F29" s="81">
        <v>15829.941000000003</v>
      </c>
      <c r="G29" s="81">
        <v>15426.703</v>
      </c>
      <c r="H29" s="81">
        <v>15412.26302242525</v>
      </c>
      <c r="I29" s="81">
        <v>15393.9088310926</v>
      </c>
      <c r="J29" s="81">
        <v>15393.9088310926</v>
      </c>
    </row>
    <row r="30" spans="1:11" ht="7.5" customHeight="1" x14ac:dyDescent="0.25"/>
    <row r="31" spans="1:11" ht="17.25" customHeight="1" x14ac:dyDescent="0.25">
      <c r="A31" s="182" t="s">
        <v>91</v>
      </c>
      <c r="B31" s="182"/>
      <c r="C31" s="182"/>
      <c r="D31" s="182"/>
      <c r="E31" s="182"/>
      <c r="F31" s="182"/>
      <c r="G31" s="182"/>
      <c r="H31" s="182"/>
      <c r="I31" s="182"/>
      <c r="J31" s="182"/>
    </row>
    <row r="32" spans="1:11" ht="9.75" customHeight="1" x14ac:dyDescent="0.25">
      <c r="A32" s="77"/>
      <c r="B32" s="77"/>
      <c r="C32" s="77"/>
      <c r="D32" s="77"/>
      <c r="E32" s="77"/>
      <c r="F32" s="77"/>
      <c r="G32" s="77"/>
      <c r="H32" s="77"/>
      <c r="I32" s="77"/>
      <c r="J32" s="77"/>
    </row>
    <row r="33" spans="1:10" ht="30" customHeight="1" x14ac:dyDescent="0.25">
      <c r="A33" s="183" t="s">
        <v>321</v>
      </c>
      <c r="B33" s="183"/>
      <c r="C33" s="183"/>
      <c r="D33" s="183"/>
      <c r="E33" s="183"/>
      <c r="F33" s="183"/>
      <c r="G33" s="183"/>
      <c r="H33" s="183"/>
      <c r="I33" s="183"/>
      <c r="J33" s="183"/>
    </row>
    <row r="34" spans="1:10" ht="17.25" customHeight="1" x14ac:dyDescent="0.25">
      <c r="A34" s="255" t="s">
        <v>17</v>
      </c>
      <c r="B34" s="255" t="s">
        <v>320</v>
      </c>
      <c r="C34" s="202" t="s">
        <v>82</v>
      </c>
      <c r="D34" s="252" t="s">
        <v>305</v>
      </c>
      <c r="E34" s="253"/>
      <c r="F34" s="253"/>
      <c r="G34" s="253"/>
      <c r="H34" s="253"/>
      <c r="I34" s="253"/>
      <c r="J34" s="254"/>
    </row>
    <row r="35" spans="1:10" ht="41.25" customHeight="1" x14ac:dyDescent="0.25">
      <c r="A35" s="256"/>
      <c r="B35" s="256"/>
      <c r="C35" s="203"/>
      <c r="D35" s="79">
        <v>2020</v>
      </c>
      <c r="E35" s="79">
        <v>2021</v>
      </c>
      <c r="F35" s="79">
        <v>2022</v>
      </c>
      <c r="G35" s="79">
        <v>2023</v>
      </c>
      <c r="H35" s="79">
        <v>2024</v>
      </c>
      <c r="I35" s="79">
        <v>2025</v>
      </c>
      <c r="J35" s="79" t="s">
        <v>84</v>
      </c>
    </row>
    <row r="36" spans="1:10" ht="30" x14ac:dyDescent="0.25">
      <c r="A36" s="80">
        <v>1</v>
      </c>
      <c r="B36" s="80" t="s">
        <v>85</v>
      </c>
      <c r="C36" s="80" t="s">
        <v>86</v>
      </c>
      <c r="D36" s="89">
        <v>75747</v>
      </c>
      <c r="E36" s="89">
        <v>79444</v>
      </c>
      <c r="F36" s="89">
        <v>79805</v>
      </c>
      <c r="G36" s="89">
        <v>78820.600000000006</v>
      </c>
      <c r="H36" s="89">
        <v>75176.978145297893</v>
      </c>
      <c r="I36" s="89">
        <f>75.1732449914089*1000</f>
        <v>75173.244991408894</v>
      </c>
      <c r="J36" s="89">
        <f>75.1732449914089*1000</f>
        <v>75173.244991408894</v>
      </c>
    </row>
    <row r="37" spans="1:10" ht="30" x14ac:dyDescent="0.25">
      <c r="A37" s="80">
        <v>2</v>
      </c>
      <c r="B37" s="80" t="s">
        <v>85</v>
      </c>
      <c r="C37" s="80" t="s">
        <v>306</v>
      </c>
      <c r="D37" s="89">
        <v>123</v>
      </c>
      <c r="E37" s="89">
        <v>102</v>
      </c>
      <c r="F37" s="89">
        <v>124.44000000000233</v>
      </c>
      <c r="G37" s="89">
        <v>104</v>
      </c>
      <c r="H37" s="89">
        <v>127.9999999999709</v>
      </c>
      <c r="I37" s="89">
        <f>0.102*1000</f>
        <v>102</v>
      </c>
      <c r="J37" s="89">
        <f>0.102*1000</f>
        <v>102</v>
      </c>
    </row>
    <row r="38" spans="1:10" x14ac:dyDescent="0.25">
      <c r="A38" s="80"/>
      <c r="B38" s="78" t="s">
        <v>87</v>
      </c>
      <c r="C38" s="78"/>
      <c r="D38" s="90">
        <v>75870</v>
      </c>
      <c r="E38" s="90">
        <v>79546</v>
      </c>
      <c r="F38" s="90">
        <v>79929.440000000002</v>
      </c>
      <c r="G38" s="90">
        <f>G36+G37</f>
        <v>78924.600000000006</v>
      </c>
      <c r="H38" s="90">
        <f t="shared" ref="H38:J38" si="1">H36+H37</f>
        <v>75304.978145297864</v>
      </c>
      <c r="I38" s="90">
        <f t="shared" si="1"/>
        <v>75275.244991408894</v>
      </c>
      <c r="J38" s="90">
        <f t="shared" si="1"/>
        <v>75275.244991408894</v>
      </c>
    </row>
  </sheetData>
  <mergeCells count="17">
    <mergeCell ref="D17:J17"/>
    <mergeCell ref="A21:J21"/>
    <mergeCell ref="A22:J22"/>
    <mergeCell ref="A31:J31"/>
    <mergeCell ref="A6:J6"/>
    <mergeCell ref="A8:J8"/>
    <mergeCell ref="D9:J9"/>
    <mergeCell ref="A14:J14"/>
    <mergeCell ref="A16:J16"/>
    <mergeCell ref="D34:J34"/>
    <mergeCell ref="A34:A35"/>
    <mergeCell ref="B34:B35"/>
    <mergeCell ref="C34:C35"/>
    <mergeCell ref="D24:J24"/>
    <mergeCell ref="D26:J26"/>
    <mergeCell ref="D28:J28"/>
    <mergeCell ref="A33:J33"/>
  </mergeCells>
  <pageMargins left="0.23622047244094491" right="0.23622047244094491" top="0.74803149606299213" bottom="0.74803149606299213" header="0.31496062992125984" footer="0.31496062992125984"/>
  <pageSetup paperSize="9" scale="91" fitToHeight="2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H40"/>
  <sheetViews>
    <sheetView view="pageBreakPreview" zoomScaleNormal="100" zoomScaleSheetLayoutView="100" workbookViewId="0">
      <selection activeCell="C17" sqref="C17"/>
    </sheetView>
  </sheetViews>
  <sheetFormatPr defaultRowHeight="15" x14ac:dyDescent="0.25"/>
  <cols>
    <col min="1" max="1" width="9.140625" style="12"/>
    <col min="2" max="2" width="41" style="12" customWidth="1"/>
    <col min="3" max="3" width="12.5703125" style="12" customWidth="1"/>
    <col min="4" max="4" width="12.42578125" style="12" customWidth="1"/>
    <col min="5" max="5" width="12.5703125" style="12" customWidth="1"/>
    <col min="6" max="6" width="11.7109375" style="12" customWidth="1"/>
    <col min="7" max="7" width="13.7109375" style="12" customWidth="1"/>
    <col min="8" max="16384" width="9.140625" style="12"/>
  </cols>
  <sheetData>
    <row r="1" spans="1:8" ht="15.75" x14ac:dyDescent="0.25">
      <c r="B1" s="62"/>
      <c r="C1" s="62"/>
      <c r="E1" s="62"/>
      <c r="G1" s="63" t="s">
        <v>372</v>
      </c>
    </row>
    <row r="2" spans="1:8" ht="15.75" x14ac:dyDescent="0.25">
      <c r="B2" s="62"/>
      <c r="C2" s="62"/>
      <c r="E2" s="62"/>
      <c r="G2" s="64" t="s">
        <v>65</v>
      </c>
    </row>
    <row r="3" spans="1:8" ht="15.75" x14ac:dyDescent="0.25">
      <c r="B3" s="62"/>
      <c r="C3" s="62"/>
      <c r="E3" s="62"/>
      <c r="G3" s="64" t="s">
        <v>66</v>
      </c>
    </row>
    <row r="4" spans="1:8" ht="15.75" x14ac:dyDescent="0.25">
      <c r="B4" s="62"/>
      <c r="C4" s="62"/>
      <c r="E4" s="62"/>
      <c r="G4" s="64" t="s">
        <v>358</v>
      </c>
    </row>
    <row r="5" spans="1:8" ht="15.75" x14ac:dyDescent="0.25">
      <c r="C5" s="61"/>
      <c r="D5" s="61"/>
      <c r="E5" s="62"/>
      <c r="F5" s="62"/>
      <c r="G5" s="62"/>
      <c r="H5" s="64"/>
    </row>
    <row r="6" spans="1:8" ht="15.75" x14ac:dyDescent="0.25">
      <c r="C6" s="61"/>
      <c r="D6" s="61"/>
      <c r="E6" s="62"/>
      <c r="F6" s="62"/>
      <c r="G6" s="62" t="s">
        <v>137</v>
      </c>
      <c r="H6" s="64"/>
    </row>
    <row r="7" spans="1:8" ht="15.75" x14ac:dyDescent="0.25">
      <c r="C7" s="61"/>
      <c r="D7" s="61"/>
      <c r="E7" s="62"/>
      <c r="F7" s="62"/>
      <c r="G7" s="62"/>
      <c r="H7" s="64"/>
    </row>
    <row r="8" spans="1:8" ht="36.75" customHeight="1" x14ac:dyDescent="0.25">
      <c r="A8" s="190" t="s">
        <v>110</v>
      </c>
      <c r="B8" s="190"/>
      <c r="C8" s="190"/>
      <c r="D8" s="190"/>
      <c r="E8" s="190"/>
      <c r="F8" s="190"/>
      <c r="G8" s="190"/>
    </row>
    <row r="10" spans="1:8" ht="6.75" customHeight="1" x14ac:dyDescent="0.25">
      <c r="A10" s="262"/>
      <c r="B10" s="262"/>
      <c r="C10" s="262" t="s">
        <v>111</v>
      </c>
      <c r="D10" s="262" t="s">
        <v>112</v>
      </c>
      <c r="E10" s="262"/>
      <c r="F10" s="262"/>
      <c r="G10" s="262"/>
      <c r="H10" s="11"/>
    </row>
    <row r="11" spans="1:8" ht="6.75" customHeight="1" x14ac:dyDescent="0.25">
      <c r="A11" s="262"/>
      <c r="B11" s="262"/>
      <c r="C11" s="262"/>
      <c r="D11" s="262"/>
      <c r="E11" s="262"/>
      <c r="F11" s="262"/>
      <c r="G11" s="262"/>
      <c r="H11" s="11"/>
    </row>
    <row r="12" spans="1:8" ht="38.25" x14ac:dyDescent="0.25">
      <c r="A12" s="262"/>
      <c r="B12" s="262"/>
      <c r="C12" s="262"/>
      <c r="D12" s="43" t="s">
        <v>113</v>
      </c>
      <c r="E12" s="43" t="s">
        <v>114</v>
      </c>
      <c r="F12" s="262"/>
      <c r="G12" s="262"/>
      <c r="H12" s="11"/>
    </row>
    <row r="13" spans="1:8" x14ac:dyDescent="0.25">
      <c r="A13" s="43">
        <v>1</v>
      </c>
      <c r="B13" s="43">
        <v>2</v>
      </c>
      <c r="C13" s="43">
        <v>3</v>
      </c>
      <c r="D13" s="43">
        <v>4</v>
      </c>
      <c r="E13" s="43">
        <v>5</v>
      </c>
      <c r="F13" s="43">
        <v>6</v>
      </c>
      <c r="G13" s="43">
        <v>7</v>
      </c>
      <c r="H13" s="11"/>
    </row>
    <row r="14" spans="1:8" x14ac:dyDescent="0.25">
      <c r="A14" s="260" t="s">
        <v>115</v>
      </c>
      <c r="B14" s="260"/>
      <c r="C14" s="260"/>
      <c r="D14" s="260"/>
      <c r="E14" s="260"/>
      <c r="F14" s="260"/>
      <c r="G14" s="260"/>
      <c r="H14" s="11"/>
    </row>
    <row r="15" spans="1:8" x14ac:dyDescent="0.25">
      <c r="A15" s="45"/>
      <c r="B15" s="45"/>
      <c r="C15" s="69"/>
      <c r="D15" s="69"/>
      <c r="E15" s="69"/>
      <c r="F15" s="69"/>
      <c r="G15" s="45"/>
      <c r="H15" s="11"/>
    </row>
    <row r="16" spans="1:8" ht="30" customHeight="1" x14ac:dyDescent="0.25">
      <c r="A16" s="260" t="s">
        <v>116</v>
      </c>
      <c r="B16" s="260"/>
      <c r="C16" s="260"/>
      <c r="D16" s="260"/>
      <c r="E16" s="260"/>
      <c r="F16" s="260"/>
      <c r="G16" s="260"/>
      <c r="H16" s="11"/>
    </row>
    <row r="17" spans="1:8" x14ac:dyDescent="0.25">
      <c r="A17" s="45"/>
      <c r="B17" s="45"/>
      <c r="C17" s="69"/>
      <c r="D17" s="69"/>
      <c r="E17" s="69"/>
      <c r="F17" s="69"/>
      <c r="G17" s="45"/>
      <c r="H17" s="11"/>
    </row>
    <row r="18" spans="1:8" x14ac:dyDescent="0.25">
      <c r="A18" s="260" t="s">
        <v>117</v>
      </c>
      <c r="B18" s="260"/>
      <c r="C18" s="260"/>
      <c r="D18" s="260"/>
      <c r="E18" s="260"/>
      <c r="F18" s="260"/>
      <c r="G18" s="260"/>
      <c r="H18" s="11"/>
    </row>
    <row r="19" spans="1:8" x14ac:dyDescent="0.25">
      <c r="A19" s="45"/>
      <c r="B19" s="45"/>
      <c r="C19" s="43"/>
      <c r="D19" s="43"/>
      <c r="E19" s="43"/>
      <c r="F19" s="43"/>
      <c r="G19" s="45"/>
      <c r="H19" s="11"/>
    </row>
    <row r="20" spans="1:8" ht="30.75" customHeight="1" x14ac:dyDescent="0.25">
      <c r="A20" s="260" t="s">
        <v>118</v>
      </c>
      <c r="B20" s="260"/>
      <c r="C20" s="260"/>
      <c r="D20" s="260"/>
      <c r="E20" s="260"/>
      <c r="F20" s="260"/>
      <c r="G20" s="260"/>
      <c r="H20" s="11"/>
    </row>
    <row r="21" spans="1:8" x14ac:dyDescent="0.25">
      <c r="A21" s="43"/>
      <c r="B21" s="43"/>
      <c r="C21" s="43"/>
      <c r="D21" s="262"/>
      <c r="E21" s="262"/>
      <c r="F21" s="43"/>
      <c r="G21" s="43"/>
      <c r="H21" s="11"/>
    </row>
    <row r="22" spans="1:8" x14ac:dyDescent="0.25">
      <c r="A22" s="260" t="s">
        <v>119</v>
      </c>
      <c r="B22" s="260"/>
      <c r="C22" s="260"/>
      <c r="D22" s="260"/>
      <c r="E22" s="260"/>
      <c r="F22" s="260"/>
      <c r="G22" s="260"/>
      <c r="H22" s="11"/>
    </row>
    <row r="23" spans="1:8" x14ac:dyDescent="0.25">
      <c r="A23" s="43"/>
      <c r="B23" s="45"/>
      <c r="C23" s="45"/>
      <c r="D23" s="45"/>
      <c r="E23" s="45"/>
      <c r="F23" s="43"/>
      <c r="G23" s="70"/>
      <c r="H23" s="11"/>
    </row>
    <row r="24" spans="1:8" ht="27" customHeight="1" x14ac:dyDescent="0.25">
      <c r="A24" s="260" t="s">
        <v>120</v>
      </c>
      <c r="B24" s="260"/>
      <c r="C24" s="260"/>
      <c r="D24" s="260"/>
      <c r="E24" s="260"/>
      <c r="F24" s="260"/>
      <c r="G24" s="260"/>
      <c r="H24" s="11"/>
    </row>
    <row r="25" spans="1:8" ht="30" customHeight="1" x14ac:dyDescent="0.25">
      <c r="A25" s="41" t="s">
        <v>121</v>
      </c>
      <c r="B25" s="42" t="s">
        <v>122</v>
      </c>
      <c r="C25" s="43" t="s">
        <v>101</v>
      </c>
      <c r="D25" s="43" t="s">
        <v>101</v>
      </c>
      <c r="E25" s="43" t="s">
        <v>101</v>
      </c>
      <c r="F25" s="43">
        <v>2019</v>
      </c>
      <c r="G25" s="44">
        <v>61</v>
      </c>
      <c r="H25" s="11"/>
    </row>
    <row r="26" spans="1:8" ht="29.25" customHeight="1" x14ac:dyDescent="0.25">
      <c r="A26" s="41" t="s">
        <v>123</v>
      </c>
      <c r="B26" s="42" t="s">
        <v>124</v>
      </c>
      <c r="C26" s="43" t="s">
        <v>101</v>
      </c>
      <c r="D26" s="43" t="s">
        <v>101</v>
      </c>
      <c r="E26" s="43" t="s">
        <v>101</v>
      </c>
      <c r="F26" s="43">
        <v>2021</v>
      </c>
      <c r="G26" s="44">
        <v>391</v>
      </c>
      <c r="H26" s="11"/>
    </row>
    <row r="27" spans="1:8" ht="42.75" customHeight="1" x14ac:dyDescent="0.25">
      <c r="A27" s="41" t="s">
        <v>125</v>
      </c>
      <c r="B27" s="45" t="s">
        <v>126</v>
      </c>
      <c r="C27" s="43" t="s">
        <v>101</v>
      </c>
      <c r="D27" s="43" t="s">
        <v>101</v>
      </c>
      <c r="E27" s="43" t="s">
        <v>101</v>
      </c>
      <c r="F27" s="43">
        <v>2021</v>
      </c>
      <c r="G27" s="44">
        <v>53</v>
      </c>
      <c r="H27" s="11"/>
    </row>
    <row r="28" spans="1:8" ht="24" customHeight="1" x14ac:dyDescent="0.25">
      <c r="A28" s="41" t="s">
        <v>344</v>
      </c>
      <c r="B28" s="45" t="s">
        <v>350</v>
      </c>
      <c r="C28" s="43" t="s">
        <v>101</v>
      </c>
      <c r="D28" s="43" t="s">
        <v>101</v>
      </c>
      <c r="E28" s="43" t="s">
        <v>101</v>
      </c>
      <c r="F28" s="43">
        <v>2025</v>
      </c>
      <c r="G28" s="44">
        <v>2070</v>
      </c>
      <c r="H28" s="11"/>
    </row>
    <row r="29" spans="1:8" ht="24" customHeight="1" x14ac:dyDescent="0.25">
      <c r="A29" s="41" t="s">
        <v>345</v>
      </c>
      <c r="B29" s="45" t="s">
        <v>351</v>
      </c>
      <c r="C29" s="43" t="s">
        <v>101</v>
      </c>
      <c r="D29" s="43" t="s">
        <v>101</v>
      </c>
      <c r="E29" s="43" t="s">
        <v>101</v>
      </c>
      <c r="F29" s="43">
        <v>2025</v>
      </c>
      <c r="G29" s="44">
        <v>1570</v>
      </c>
      <c r="H29" s="11"/>
    </row>
    <row r="30" spans="1:8" ht="24" customHeight="1" x14ac:dyDescent="0.25">
      <c r="A30" s="41" t="s">
        <v>346</v>
      </c>
      <c r="B30" s="45" t="s">
        <v>352</v>
      </c>
      <c r="C30" s="43" t="s">
        <v>101</v>
      </c>
      <c r="D30" s="43" t="s">
        <v>101</v>
      </c>
      <c r="E30" s="43" t="s">
        <v>101</v>
      </c>
      <c r="F30" s="43">
        <v>2026</v>
      </c>
      <c r="G30" s="44">
        <v>300</v>
      </c>
      <c r="H30" s="11"/>
    </row>
    <row r="31" spans="1:8" ht="24" customHeight="1" x14ac:dyDescent="0.25">
      <c r="A31" s="41" t="s">
        <v>347</v>
      </c>
      <c r="B31" s="45" t="s">
        <v>353</v>
      </c>
      <c r="C31" s="43" t="s">
        <v>101</v>
      </c>
      <c r="D31" s="43" t="s">
        <v>101</v>
      </c>
      <c r="E31" s="43" t="s">
        <v>101</v>
      </c>
      <c r="F31" s="43">
        <v>2025</v>
      </c>
      <c r="G31" s="44">
        <v>720</v>
      </c>
      <c r="H31" s="11"/>
    </row>
    <row r="32" spans="1:8" ht="24" customHeight="1" x14ac:dyDescent="0.25">
      <c r="A32" s="41" t="s">
        <v>348</v>
      </c>
      <c r="B32" s="45" t="s">
        <v>354</v>
      </c>
      <c r="C32" s="43" t="s">
        <v>101</v>
      </c>
      <c r="D32" s="43" t="s">
        <v>101</v>
      </c>
      <c r="E32" s="43" t="s">
        <v>101</v>
      </c>
      <c r="F32" s="43">
        <v>2025</v>
      </c>
      <c r="G32" s="44">
        <v>150</v>
      </c>
      <c r="H32" s="11"/>
    </row>
    <row r="33" spans="1:8" ht="30" customHeight="1" x14ac:dyDescent="0.25">
      <c r="A33" s="41" t="s">
        <v>349</v>
      </c>
      <c r="B33" s="45" t="s">
        <v>355</v>
      </c>
      <c r="C33" s="43" t="s">
        <v>101</v>
      </c>
      <c r="D33" s="43" t="s">
        <v>101</v>
      </c>
      <c r="E33" s="43" t="s">
        <v>101</v>
      </c>
      <c r="F33" s="43">
        <v>2025</v>
      </c>
      <c r="G33" s="44">
        <v>1500</v>
      </c>
      <c r="H33" s="11"/>
    </row>
    <row r="34" spans="1:8" ht="24.75" customHeight="1" x14ac:dyDescent="0.25">
      <c r="A34" s="260" t="s">
        <v>127</v>
      </c>
      <c r="B34" s="260"/>
      <c r="C34" s="260"/>
      <c r="D34" s="260"/>
      <c r="E34" s="260"/>
      <c r="F34" s="260"/>
      <c r="G34" s="260"/>
      <c r="H34" s="11"/>
    </row>
    <row r="35" spans="1:8" ht="29.25" customHeight="1" x14ac:dyDescent="0.25">
      <c r="A35" s="43" t="s">
        <v>128</v>
      </c>
      <c r="B35" s="45" t="s">
        <v>129</v>
      </c>
      <c r="C35" s="56"/>
      <c r="D35" s="56"/>
      <c r="E35" s="56"/>
      <c r="F35" s="43">
        <v>2023</v>
      </c>
      <c r="G35" s="70">
        <v>10328</v>
      </c>
      <c r="H35" s="11"/>
    </row>
    <row r="36" spans="1:8" ht="41.25" customHeight="1" x14ac:dyDescent="0.25">
      <c r="A36" s="43" t="s">
        <v>130</v>
      </c>
      <c r="B36" s="45" t="s">
        <v>131</v>
      </c>
      <c r="C36" s="43" t="s">
        <v>101</v>
      </c>
      <c r="D36" s="43" t="s">
        <v>101</v>
      </c>
      <c r="E36" s="43" t="s">
        <v>101</v>
      </c>
      <c r="F36" s="43">
        <v>2024</v>
      </c>
      <c r="G36" s="70">
        <v>1854</v>
      </c>
      <c r="H36" s="11"/>
    </row>
    <row r="37" spans="1:8" x14ac:dyDescent="0.25">
      <c r="A37" s="43" t="s">
        <v>132</v>
      </c>
      <c r="B37" s="45" t="s">
        <v>133</v>
      </c>
      <c r="C37" s="43" t="s">
        <v>101</v>
      </c>
      <c r="D37" s="43" t="s">
        <v>101</v>
      </c>
      <c r="E37" s="43" t="s">
        <v>101</v>
      </c>
      <c r="F37" s="43">
        <v>2023</v>
      </c>
      <c r="G37" s="70">
        <v>13097</v>
      </c>
      <c r="H37" s="11"/>
    </row>
    <row r="38" spans="1:8" ht="29.25" customHeight="1" x14ac:dyDescent="0.25">
      <c r="A38" s="43" t="s">
        <v>134</v>
      </c>
      <c r="B38" s="45" t="s">
        <v>135</v>
      </c>
      <c r="C38" s="43" t="s">
        <v>101</v>
      </c>
      <c r="D38" s="43" t="s">
        <v>101</v>
      </c>
      <c r="E38" s="43" t="s">
        <v>101</v>
      </c>
      <c r="F38" s="43">
        <v>2024</v>
      </c>
      <c r="G38" s="70">
        <v>970</v>
      </c>
      <c r="H38" s="11"/>
    </row>
    <row r="39" spans="1:8" x14ac:dyDescent="0.25">
      <c r="A39" s="261" t="s">
        <v>136</v>
      </c>
      <c r="B39" s="261"/>
      <c r="C39" s="261"/>
      <c r="D39" s="261"/>
      <c r="E39" s="261"/>
      <c r="F39" s="261"/>
      <c r="G39" s="261"/>
      <c r="H39" s="11"/>
    </row>
    <row r="40" spans="1:8" x14ac:dyDescent="0.25">
      <c r="A40" s="71"/>
      <c r="B40" s="71"/>
      <c r="C40" s="71"/>
      <c r="D40" s="72"/>
      <c r="E40" s="72"/>
      <c r="F40" s="72"/>
      <c r="G40" s="72"/>
      <c r="H40" s="11"/>
    </row>
  </sheetData>
  <mergeCells count="16">
    <mergeCell ref="A8:G8"/>
    <mergeCell ref="A10:A12"/>
    <mergeCell ref="B10:B12"/>
    <mergeCell ref="C10:C12"/>
    <mergeCell ref="D10:E11"/>
    <mergeCell ref="F10:F12"/>
    <mergeCell ref="G10:G12"/>
    <mergeCell ref="A24:G24"/>
    <mergeCell ref="A34:G34"/>
    <mergeCell ref="A39:G39"/>
    <mergeCell ref="A14:G14"/>
    <mergeCell ref="A16:G16"/>
    <mergeCell ref="A18:G18"/>
    <mergeCell ref="A20:G20"/>
    <mergeCell ref="D21:E21"/>
    <mergeCell ref="A22:G22"/>
  </mergeCells>
  <pageMargins left="0.70866141732283472" right="0.70866141732283472" top="0.74803149606299213" bottom="0.74803149606299213" header="0.31496062992125984" footer="0.31496062992125984"/>
  <pageSetup paperSize="9" scale="77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F18"/>
  <sheetViews>
    <sheetView view="pageBreakPreview" zoomScaleNormal="100" zoomScaleSheetLayoutView="100" workbookViewId="0">
      <selection activeCell="C17" sqref="C17"/>
    </sheetView>
  </sheetViews>
  <sheetFormatPr defaultRowHeight="15" x14ac:dyDescent="0.25"/>
  <cols>
    <col min="1" max="1" width="20.140625" customWidth="1"/>
    <col min="2" max="2" width="12.28515625" customWidth="1"/>
    <col min="3" max="3" width="13" customWidth="1"/>
    <col min="4" max="6" width="10.140625" bestFit="1" customWidth="1"/>
  </cols>
  <sheetData>
    <row r="1" spans="1:6" ht="15.75" x14ac:dyDescent="0.25">
      <c r="A1" s="13"/>
      <c r="B1" s="13"/>
      <c r="C1" s="13"/>
      <c r="D1" s="13"/>
      <c r="E1" s="39"/>
      <c r="F1" s="37" t="s">
        <v>373</v>
      </c>
    </row>
    <row r="2" spans="1:6" ht="15.75" x14ac:dyDescent="0.25">
      <c r="A2" s="13"/>
      <c r="B2" s="13"/>
      <c r="C2" s="13"/>
      <c r="D2" s="13"/>
      <c r="E2" s="13"/>
      <c r="F2" s="4" t="s">
        <v>65</v>
      </c>
    </row>
    <row r="3" spans="1:6" ht="15.75" x14ac:dyDescent="0.25">
      <c r="A3" s="13"/>
      <c r="B3" s="13"/>
      <c r="C3" s="13"/>
      <c r="D3" s="13"/>
      <c r="E3" s="13"/>
      <c r="F3" s="4" t="s">
        <v>66</v>
      </c>
    </row>
    <row r="4" spans="1:6" ht="15.75" x14ac:dyDescent="0.25">
      <c r="A4" s="13"/>
      <c r="B4" s="13"/>
      <c r="C4" s="13"/>
      <c r="D4" s="13"/>
      <c r="E4" s="13"/>
      <c r="F4" s="4" t="s">
        <v>358</v>
      </c>
    </row>
    <row r="5" spans="1:6" ht="15.75" x14ac:dyDescent="0.25">
      <c r="A5" s="13"/>
      <c r="B5" s="13"/>
      <c r="C5" s="13"/>
      <c r="D5" s="13"/>
      <c r="E5" s="13"/>
      <c r="F5" s="13"/>
    </row>
    <row r="6" spans="1:6" ht="15.75" customHeight="1" x14ac:dyDescent="0.25">
      <c r="A6" s="13"/>
      <c r="B6" s="13"/>
      <c r="C6" s="13"/>
      <c r="D6" s="13"/>
      <c r="E6" s="217" t="s">
        <v>262</v>
      </c>
      <c r="F6" s="217"/>
    </row>
    <row r="7" spans="1:6" ht="15.75" x14ac:dyDescent="0.25">
      <c r="A7" s="13"/>
      <c r="B7" s="13"/>
      <c r="C7" s="13"/>
      <c r="D7" s="13"/>
      <c r="E7" s="16"/>
      <c r="F7" s="16"/>
    </row>
    <row r="8" spans="1:6" ht="20.25" customHeight="1" x14ac:dyDescent="0.25">
      <c r="A8" s="218" t="s">
        <v>380</v>
      </c>
      <c r="B8" s="218"/>
      <c r="C8" s="218"/>
      <c r="D8" s="218"/>
      <c r="E8" s="218"/>
      <c r="F8" s="218"/>
    </row>
    <row r="9" spans="1:6" ht="39" customHeight="1" x14ac:dyDescent="0.25">
      <c r="A9" s="15" t="s">
        <v>75</v>
      </c>
      <c r="B9" s="15" t="s">
        <v>222</v>
      </c>
      <c r="C9" s="15">
        <v>2025</v>
      </c>
      <c r="D9" s="15">
        <v>2026</v>
      </c>
      <c r="E9" s="15">
        <v>2027</v>
      </c>
      <c r="F9" s="15">
        <v>2028</v>
      </c>
    </row>
    <row r="10" spans="1:6" ht="31.5" x14ac:dyDescent="0.25">
      <c r="A10" s="2" t="s">
        <v>223</v>
      </c>
      <c r="B10" s="2" t="s">
        <v>224</v>
      </c>
      <c r="C10" s="38">
        <v>569199.56457819603</v>
      </c>
      <c r="D10" s="38">
        <f>C10*'[1]Прил 10'!$I$26/100</f>
        <v>592173.59740370116</v>
      </c>
      <c r="E10" s="38">
        <f>D10*1.04</f>
        <v>615860.54129984928</v>
      </c>
      <c r="F10" s="38">
        <f>E10*1.04</f>
        <v>640494.96295184328</v>
      </c>
    </row>
    <row r="11" spans="1:6" ht="51" customHeight="1" x14ac:dyDescent="0.25">
      <c r="A11" s="2" t="s">
        <v>225</v>
      </c>
      <c r="B11" s="2" t="s">
        <v>226</v>
      </c>
      <c r="C11" s="47">
        <f>C10/87.4858904921039</f>
        <v>6506.187013431263</v>
      </c>
      <c r="D11" s="47">
        <f t="shared" ref="D11:F11" si="0">D10/87.4858904921039</f>
        <v>6768.789733667375</v>
      </c>
      <c r="E11" s="47">
        <f t="shared" si="0"/>
        <v>7039.5413230140712</v>
      </c>
      <c r="F11" s="47">
        <f t="shared" si="0"/>
        <v>7321.1229759346343</v>
      </c>
    </row>
    <row r="12" spans="1:6" ht="58.5" customHeight="1" x14ac:dyDescent="0.25">
      <c r="A12" s="2" t="s">
        <v>227</v>
      </c>
      <c r="B12" s="2" t="s">
        <v>379</v>
      </c>
      <c r="C12" s="47">
        <v>2024.6517900000001</v>
      </c>
      <c r="D12" s="47">
        <v>2106.3707855479802</v>
      </c>
      <c r="E12" s="47">
        <v>2190.6256169698995</v>
      </c>
      <c r="F12" s="47">
        <v>2278.2506416486954</v>
      </c>
    </row>
    <row r="13" spans="1:6" ht="31.5" x14ac:dyDescent="0.25">
      <c r="A13" s="2" t="s">
        <v>228</v>
      </c>
      <c r="B13" s="2" t="s">
        <v>226</v>
      </c>
      <c r="C13" s="47">
        <f>C11</f>
        <v>6506.187013431263</v>
      </c>
      <c r="D13" s="47">
        <f t="shared" ref="D13:F13" si="1">D11</f>
        <v>6768.789733667375</v>
      </c>
      <c r="E13" s="47">
        <f t="shared" si="1"/>
        <v>7039.5413230140712</v>
      </c>
      <c r="F13" s="47">
        <f t="shared" si="1"/>
        <v>7321.1229759346343</v>
      </c>
    </row>
    <row r="15" spans="1:6" x14ac:dyDescent="0.25">
      <c r="C15" s="57"/>
      <c r="D15" s="57"/>
      <c r="E15" s="57"/>
      <c r="F15" s="57"/>
    </row>
    <row r="16" spans="1:6" x14ac:dyDescent="0.25">
      <c r="C16" s="57"/>
      <c r="D16" s="57"/>
      <c r="E16" s="57"/>
      <c r="F16" s="57"/>
    </row>
    <row r="17" spans="3:6" x14ac:dyDescent="0.25">
      <c r="C17" s="57"/>
      <c r="D17" s="57"/>
      <c r="E17" s="57"/>
      <c r="F17" s="57"/>
    </row>
    <row r="18" spans="3:6" x14ac:dyDescent="0.25">
      <c r="C18" s="57"/>
      <c r="D18" s="57"/>
      <c r="E18" s="57"/>
      <c r="F18" s="57"/>
    </row>
  </sheetData>
  <mergeCells count="2">
    <mergeCell ref="E6:F6"/>
    <mergeCell ref="A8:F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O28"/>
  <sheetViews>
    <sheetView view="pageBreakPreview" zoomScaleNormal="100" zoomScaleSheetLayoutView="100" workbookViewId="0">
      <selection activeCell="C9" sqref="C9"/>
    </sheetView>
  </sheetViews>
  <sheetFormatPr defaultRowHeight="15" x14ac:dyDescent="0.25"/>
  <cols>
    <col min="1" max="1" width="9.140625" style="160"/>
    <col min="2" max="2" width="16.28515625" style="160" customWidth="1"/>
    <col min="3" max="3" width="16.140625" style="160" customWidth="1"/>
    <col min="4" max="5" width="15.7109375" style="160" customWidth="1"/>
    <col min="6" max="6" width="15.5703125" style="160" customWidth="1"/>
    <col min="7" max="7" width="12.140625" style="160" customWidth="1"/>
    <col min="8" max="8" width="12.28515625" style="160" customWidth="1"/>
    <col min="9" max="14" width="9.140625" style="160"/>
    <col min="15" max="15" width="10.7109375" style="160" customWidth="1"/>
    <col min="16" max="16384" width="9.140625" style="160"/>
  </cols>
  <sheetData>
    <row r="1" spans="1:8" ht="15" customHeight="1" x14ac:dyDescent="0.25">
      <c r="D1" s="161"/>
      <c r="E1" s="161"/>
      <c r="F1" s="161"/>
      <c r="H1" s="63" t="s">
        <v>361</v>
      </c>
    </row>
    <row r="2" spans="1:8" ht="15" customHeight="1" x14ac:dyDescent="0.25">
      <c r="D2" s="64"/>
      <c r="E2" s="64"/>
      <c r="F2" s="64"/>
      <c r="H2" s="64" t="s">
        <v>65</v>
      </c>
    </row>
    <row r="3" spans="1:8" ht="15" customHeight="1" x14ac:dyDescent="0.25">
      <c r="D3" s="64"/>
      <c r="E3" s="64"/>
      <c r="F3" s="64"/>
      <c r="H3" s="64" t="s">
        <v>66</v>
      </c>
    </row>
    <row r="4" spans="1:8" ht="15" customHeight="1" x14ac:dyDescent="0.25">
      <c r="D4" s="64"/>
      <c r="E4" s="64"/>
      <c r="F4" s="64"/>
      <c r="H4" s="64" t="s">
        <v>358</v>
      </c>
    </row>
    <row r="6" spans="1:8" x14ac:dyDescent="0.25">
      <c r="A6" s="154"/>
      <c r="B6" s="154"/>
      <c r="C6" s="154"/>
      <c r="D6" s="154"/>
      <c r="E6" s="187" t="s">
        <v>157</v>
      </c>
      <c r="F6" s="187"/>
      <c r="G6" s="187"/>
    </row>
    <row r="7" spans="1:8" x14ac:dyDescent="0.25">
      <c r="A7" s="154"/>
      <c r="B7" s="154"/>
      <c r="C7" s="154"/>
      <c r="D7" s="154"/>
      <c r="E7" s="162"/>
      <c r="F7" s="162"/>
      <c r="G7" s="162"/>
    </row>
    <row r="8" spans="1:8" ht="30.75" customHeight="1" x14ac:dyDescent="0.25">
      <c r="A8" s="184" t="s">
        <v>327</v>
      </c>
      <c r="B8" s="184"/>
      <c r="C8" s="184"/>
      <c r="D8" s="184"/>
      <c r="E8" s="184"/>
      <c r="F8" s="184"/>
      <c r="G8" s="184"/>
    </row>
    <row r="9" spans="1:8" ht="73.5" customHeight="1" x14ac:dyDescent="0.25">
      <c r="A9" s="79" t="s">
        <v>81</v>
      </c>
      <c r="B9" s="79" t="s">
        <v>315</v>
      </c>
      <c r="C9" s="79" t="s">
        <v>138</v>
      </c>
      <c r="D9" s="79" t="s">
        <v>154</v>
      </c>
      <c r="E9" s="79" t="s">
        <v>155</v>
      </c>
      <c r="F9" s="79" t="s">
        <v>156</v>
      </c>
      <c r="G9" s="79" t="s">
        <v>221</v>
      </c>
    </row>
    <row r="10" spans="1:8" ht="32.25" customHeight="1" x14ac:dyDescent="0.25">
      <c r="A10" s="125">
        <v>1</v>
      </c>
      <c r="B10" s="125" t="s">
        <v>85</v>
      </c>
      <c r="C10" s="125">
        <v>99</v>
      </c>
      <c r="D10" s="89">
        <v>0</v>
      </c>
      <c r="E10" s="89">
        <v>99</v>
      </c>
      <c r="F10" s="125">
        <v>0.66</v>
      </c>
      <c r="G10" s="14">
        <f>C10-F10</f>
        <v>98.34</v>
      </c>
    </row>
    <row r="11" spans="1:8" ht="21" customHeight="1" x14ac:dyDescent="0.25">
      <c r="A11" s="125"/>
      <c r="B11" s="79" t="s">
        <v>87</v>
      </c>
      <c r="C11" s="79">
        <f>C10</f>
        <v>99</v>
      </c>
      <c r="D11" s="90">
        <v>0</v>
      </c>
      <c r="E11" s="90">
        <f>E10</f>
        <v>99</v>
      </c>
      <c r="F11" s="79">
        <f>F10</f>
        <v>0.66</v>
      </c>
      <c r="G11" s="163">
        <f>G10</f>
        <v>98.34</v>
      </c>
    </row>
    <row r="13" spans="1:8" x14ac:dyDescent="0.25">
      <c r="A13" s="154"/>
      <c r="B13" s="154"/>
      <c r="C13" s="154"/>
      <c r="D13" s="154"/>
      <c r="E13" s="187" t="s">
        <v>158</v>
      </c>
      <c r="F13" s="187"/>
      <c r="G13" s="187"/>
    </row>
    <row r="14" spans="1:8" x14ac:dyDescent="0.25">
      <c r="A14" s="154"/>
      <c r="B14" s="154"/>
      <c r="C14" s="154"/>
      <c r="D14" s="154"/>
      <c r="E14" s="162"/>
      <c r="F14" s="162"/>
      <c r="G14" s="162"/>
    </row>
    <row r="15" spans="1:8" ht="39" customHeight="1" x14ac:dyDescent="0.25">
      <c r="A15" s="190" t="s">
        <v>328</v>
      </c>
      <c r="B15" s="190"/>
      <c r="C15" s="190"/>
      <c r="D15" s="190"/>
      <c r="E15" s="190"/>
      <c r="F15" s="190"/>
      <c r="G15" s="190"/>
    </row>
    <row r="16" spans="1:8" ht="105" customHeight="1" x14ac:dyDescent="0.25">
      <c r="A16" s="79" t="s">
        <v>81</v>
      </c>
      <c r="B16" s="79" t="s">
        <v>315</v>
      </c>
      <c r="C16" s="79" t="s">
        <v>159</v>
      </c>
      <c r="D16" s="79" t="s">
        <v>160</v>
      </c>
      <c r="E16" s="79" t="s">
        <v>342</v>
      </c>
      <c r="F16" s="79" t="s">
        <v>82</v>
      </c>
      <c r="G16" s="79" t="s">
        <v>161</v>
      </c>
    </row>
    <row r="17" spans="1:15" ht="34.5" customHeight="1" x14ac:dyDescent="0.25">
      <c r="A17" s="125">
        <v>1</v>
      </c>
      <c r="B17" s="125" t="s">
        <v>85</v>
      </c>
      <c r="C17" s="89">
        <v>138191</v>
      </c>
      <c r="D17" s="126">
        <v>2571</v>
      </c>
      <c r="E17" s="89">
        <v>135620</v>
      </c>
      <c r="F17" s="89" t="s">
        <v>86</v>
      </c>
      <c r="G17" s="126">
        <v>36363</v>
      </c>
      <c r="I17" s="164"/>
    </row>
    <row r="18" spans="1:15" x14ac:dyDescent="0.25">
      <c r="A18" s="125"/>
      <c r="B18" s="79" t="s">
        <v>87</v>
      </c>
      <c r="C18" s="90">
        <f>C17</f>
        <v>138191</v>
      </c>
      <c r="D18" s="90">
        <f>D17</f>
        <v>2571</v>
      </c>
      <c r="E18" s="90">
        <f>E17</f>
        <v>135620</v>
      </c>
      <c r="F18" s="90">
        <v>0</v>
      </c>
      <c r="G18" s="90">
        <f>G17</f>
        <v>36363</v>
      </c>
    </row>
    <row r="20" spans="1:15" x14ac:dyDescent="0.25">
      <c r="A20" s="73"/>
      <c r="B20" s="73"/>
      <c r="C20" s="73"/>
      <c r="D20" s="73"/>
      <c r="E20" s="189" t="s">
        <v>162</v>
      </c>
      <c r="F20" s="189"/>
      <c r="G20" s="189"/>
      <c r="H20" s="189"/>
    </row>
    <row r="21" spans="1:15" x14ac:dyDescent="0.25">
      <c r="A21" s="73"/>
      <c r="B21" s="73"/>
      <c r="C21" s="73"/>
      <c r="D21" s="73"/>
      <c r="E21" s="165"/>
      <c r="F21" s="165"/>
      <c r="G21" s="165"/>
    </row>
    <row r="22" spans="1:15" x14ac:dyDescent="0.25">
      <c r="A22" s="184" t="s">
        <v>278</v>
      </c>
      <c r="B22" s="184"/>
      <c r="C22" s="184"/>
      <c r="D22" s="184"/>
      <c r="E22" s="184"/>
      <c r="F22" s="184"/>
      <c r="G22" s="184"/>
    </row>
    <row r="23" spans="1:15" ht="74.25" customHeight="1" x14ac:dyDescent="0.25">
      <c r="A23" s="79" t="s">
        <v>81</v>
      </c>
      <c r="B23" s="79" t="s">
        <v>141</v>
      </c>
      <c r="C23" s="79" t="s">
        <v>163</v>
      </c>
      <c r="D23" s="79" t="s">
        <v>165</v>
      </c>
      <c r="E23" s="79" t="s">
        <v>167</v>
      </c>
      <c r="F23" s="79" t="s">
        <v>168</v>
      </c>
      <c r="G23" s="79" t="s">
        <v>169</v>
      </c>
      <c r="H23" s="79" t="s">
        <v>170</v>
      </c>
      <c r="I23" s="166"/>
      <c r="J23" s="167"/>
      <c r="K23" s="167"/>
      <c r="L23" s="167"/>
      <c r="M23" s="167"/>
      <c r="N23" s="167"/>
      <c r="O23" s="167"/>
    </row>
    <row r="24" spans="1:15" x14ac:dyDescent="0.25">
      <c r="A24" s="181" t="s">
        <v>85</v>
      </c>
      <c r="B24" s="181"/>
      <c r="C24" s="181"/>
      <c r="D24" s="181"/>
      <c r="E24" s="181"/>
      <c r="F24" s="181"/>
      <c r="G24" s="181"/>
      <c r="H24" s="168"/>
      <c r="I24" s="188"/>
      <c r="J24" s="188"/>
      <c r="K24" s="188"/>
      <c r="L24" s="188"/>
      <c r="M24" s="188"/>
      <c r="N24" s="188"/>
      <c r="O24" s="188"/>
    </row>
    <row r="25" spans="1:15" ht="16.5" customHeight="1" x14ac:dyDescent="0.25">
      <c r="A25" s="80">
        <v>1</v>
      </c>
      <c r="B25" s="85" t="s">
        <v>147</v>
      </c>
      <c r="C25" s="85" t="s">
        <v>164</v>
      </c>
      <c r="D25" s="169">
        <v>33.200000000000003</v>
      </c>
      <c r="E25" s="85">
        <v>1956</v>
      </c>
      <c r="F25" s="170">
        <v>44799</v>
      </c>
      <c r="G25" s="85">
        <v>87.87</v>
      </c>
      <c r="H25" s="81" t="s">
        <v>166</v>
      </c>
      <c r="I25" s="166"/>
      <c r="J25" s="171"/>
      <c r="K25" s="171"/>
      <c r="L25" s="172"/>
      <c r="M25" s="172"/>
      <c r="N25" s="171"/>
      <c r="O25" s="173"/>
    </row>
    <row r="26" spans="1:15" ht="16.5" customHeight="1" x14ac:dyDescent="0.25">
      <c r="A26" s="80">
        <v>2</v>
      </c>
      <c r="B26" s="85" t="s">
        <v>147</v>
      </c>
      <c r="C26" s="85" t="s">
        <v>164</v>
      </c>
      <c r="D26" s="169">
        <v>33.200000000000003</v>
      </c>
      <c r="E26" s="85">
        <v>1956</v>
      </c>
      <c r="F26" s="170">
        <v>45194</v>
      </c>
      <c r="G26" s="85">
        <v>88.54</v>
      </c>
      <c r="H26" s="81" t="s">
        <v>166</v>
      </c>
      <c r="I26" s="166"/>
      <c r="J26" s="171"/>
      <c r="K26" s="171"/>
      <c r="L26" s="172"/>
      <c r="M26" s="172"/>
      <c r="N26" s="171"/>
      <c r="O26" s="173"/>
    </row>
    <row r="27" spans="1:15" ht="16.5" customHeight="1" x14ac:dyDescent="0.25">
      <c r="A27" s="80">
        <v>3</v>
      </c>
      <c r="B27" s="85" t="s">
        <v>147</v>
      </c>
      <c r="C27" s="85" t="s">
        <v>164</v>
      </c>
      <c r="D27" s="169">
        <v>33.200000000000003</v>
      </c>
      <c r="E27" s="85">
        <v>1956</v>
      </c>
      <c r="F27" s="170">
        <v>44442</v>
      </c>
      <c r="G27" s="85">
        <v>87.89</v>
      </c>
      <c r="H27" s="81" t="s">
        <v>166</v>
      </c>
      <c r="I27" s="166"/>
      <c r="J27" s="171"/>
      <c r="K27" s="171"/>
      <c r="L27" s="172"/>
      <c r="M27" s="172"/>
      <c r="N27" s="171"/>
      <c r="O27" s="173"/>
    </row>
    <row r="28" spans="1:15" ht="16.5" customHeight="1" x14ac:dyDescent="0.25">
      <c r="A28" s="80">
        <v>4</v>
      </c>
      <c r="B28" s="85" t="s">
        <v>148</v>
      </c>
      <c r="C28" s="85" t="s">
        <v>164</v>
      </c>
      <c r="D28" s="169">
        <v>33.200000000000003</v>
      </c>
      <c r="E28" s="85">
        <v>1961</v>
      </c>
      <c r="F28" s="170">
        <v>44068</v>
      </c>
      <c r="G28" s="85">
        <v>88.14</v>
      </c>
      <c r="H28" s="81" t="s">
        <v>166</v>
      </c>
      <c r="I28" s="166"/>
      <c r="J28" s="171"/>
      <c r="K28" s="171"/>
      <c r="L28" s="172"/>
      <c r="M28" s="172"/>
      <c r="N28" s="171"/>
      <c r="O28" s="173"/>
    </row>
  </sheetData>
  <mergeCells count="8">
    <mergeCell ref="E6:G6"/>
    <mergeCell ref="A8:G8"/>
    <mergeCell ref="A24:G24"/>
    <mergeCell ref="I24:O24"/>
    <mergeCell ref="E20:H20"/>
    <mergeCell ref="E13:G13"/>
    <mergeCell ref="A15:G15"/>
    <mergeCell ref="A22:G22"/>
  </mergeCells>
  <pageMargins left="0.23622047244094491" right="0.23622047244094491" top="0.74803149606299213" bottom="0.74803149606299213" header="0.31496062992125984" footer="0.31496062992125984"/>
  <pageSetup paperSize="9" scale="80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K24"/>
  <sheetViews>
    <sheetView view="pageBreakPreview" topLeftCell="A19" zoomScaleNormal="100" zoomScaleSheetLayoutView="100" workbookViewId="0">
      <selection activeCell="I12" sqref="I12"/>
    </sheetView>
  </sheetViews>
  <sheetFormatPr defaultRowHeight="15" x14ac:dyDescent="0.25"/>
  <cols>
    <col min="2" max="2" width="50.42578125" customWidth="1"/>
    <col min="3" max="4" width="6.7109375" customWidth="1"/>
    <col min="5" max="10" width="6.7109375" style="12" customWidth="1"/>
  </cols>
  <sheetData>
    <row r="1" spans="1:11" ht="15.75" x14ac:dyDescent="0.25">
      <c r="A1" s="7"/>
      <c r="B1" s="7"/>
      <c r="C1" s="7"/>
      <c r="D1" s="7"/>
      <c r="E1" s="61"/>
      <c r="F1" s="61"/>
      <c r="G1" s="62"/>
      <c r="H1" s="62"/>
      <c r="I1" s="62"/>
      <c r="J1" s="63" t="s">
        <v>374</v>
      </c>
    </row>
    <row r="2" spans="1:11" ht="15.75" x14ac:dyDescent="0.25">
      <c r="A2" s="7"/>
      <c r="B2" s="7"/>
      <c r="C2" s="7"/>
      <c r="D2" s="7"/>
      <c r="E2" s="61"/>
      <c r="F2" s="61"/>
      <c r="G2" s="62"/>
      <c r="H2" s="62"/>
      <c r="I2" s="62"/>
      <c r="J2" s="64" t="s">
        <v>65</v>
      </c>
    </row>
    <row r="3" spans="1:11" ht="15.75" x14ac:dyDescent="0.25">
      <c r="A3" s="7"/>
      <c r="B3" s="7"/>
      <c r="C3" s="7"/>
      <c r="D3" s="7"/>
      <c r="E3" s="61"/>
      <c r="F3" s="61"/>
      <c r="G3" s="62"/>
      <c r="H3" s="62"/>
      <c r="I3" s="62"/>
      <c r="J3" s="64" t="s">
        <v>66</v>
      </c>
    </row>
    <row r="4" spans="1:11" ht="15.75" x14ac:dyDescent="0.25">
      <c r="A4" s="7"/>
      <c r="B4" s="7"/>
      <c r="C4" s="7"/>
      <c r="D4" s="7"/>
      <c r="E4" s="61"/>
      <c r="F4" s="61"/>
      <c r="G4" s="62"/>
      <c r="H4" s="62"/>
      <c r="I4" s="62"/>
      <c r="J4" s="64" t="s">
        <v>358</v>
      </c>
    </row>
    <row r="5" spans="1:11" x14ac:dyDescent="0.25">
      <c r="A5" s="8"/>
      <c r="B5" s="8"/>
      <c r="C5" s="8"/>
      <c r="D5" s="8"/>
      <c r="E5" s="65"/>
      <c r="F5" s="65"/>
      <c r="G5" s="65"/>
      <c r="H5" s="65"/>
      <c r="I5" s="65"/>
      <c r="J5" s="65"/>
    </row>
    <row r="6" spans="1:11" x14ac:dyDescent="0.25">
      <c r="A6" s="264" t="s">
        <v>92</v>
      </c>
      <c r="B6" s="264"/>
      <c r="C6" s="264"/>
      <c r="D6" s="264"/>
      <c r="E6" s="264"/>
      <c r="F6" s="264"/>
      <c r="G6" s="264"/>
      <c r="H6" s="264"/>
      <c r="I6" s="264"/>
      <c r="J6" s="264"/>
    </row>
    <row r="7" spans="1:11" x14ac:dyDescent="0.25">
      <c r="A7" s="9"/>
      <c r="B7" s="9"/>
      <c r="C7" s="9"/>
      <c r="D7" s="9"/>
      <c r="E7" s="66"/>
      <c r="F7" s="66"/>
      <c r="G7" s="66"/>
      <c r="H7" s="66"/>
      <c r="I7" s="66"/>
      <c r="J7" s="66"/>
    </row>
    <row r="8" spans="1:11" x14ac:dyDescent="0.25">
      <c r="A8" s="265" t="s">
        <v>93</v>
      </c>
      <c r="B8" s="266"/>
      <c r="C8" s="266"/>
      <c r="D8" s="266"/>
      <c r="E8" s="266"/>
      <c r="F8" s="266"/>
      <c r="G8" s="266"/>
      <c r="H8" s="266"/>
      <c r="I8" s="266"/>
      <c r="J8" s="266"/>
      <c r="K8" s="10"/>
    </row>
    <row r="9" spans="1:11" x14ac:dyDescent="0.25">
      <c r="A9" s="6" t="s">
        <v>17</v>
      </c>
      <c r="B9" s="6" t="s">
        <v>94</v>
      </c>
      <c r="C9" s="6">
        <v>2021</v>
      </c>
      <c r="D9" s="6">
        <v>2022</v>
      </c>
      <c r="E9" s="67">
        <v>2023</v>
      </c>
      <c r="F9" s="67">
        <v>2024</v>
      </c>
      <c r="G9" s="67">
        <v>2025</v>
      </c>
      <c r="H9" s="67">
        <v>2026</v>
      </c>
      <c r="I9" s="67">
        <v>2027</v>
      </c>
      <c r="J9" s="67">
        <v>2028</v>
      </c>
    </row>
    <row r="10" spans="1:11" x14ac:dyDescent="0.25">
      <c r="A10" s="263" t="s">
        <v>85</v>
      </c>
      <c r="B10" s="263"/>
      <c r="C10" s="263"/>
      <c r="D10" s="263"/>
      <c r="E10" s="263"/>
      <c r="F10" s="263"/>
      <c r="G10" s="263"/>
      <c r="H10" s="263"/>
      <c r="I10" s="263"/>
      <c r="J10" s="263"/>
    </row>
    <row r="11" spans="1:11" ht="44.25" customHeight="1" x14ac:dyDescent="0.25">
      <c r="A11" s="5">
        <v>1</v>
      </c>
      <c r="B11" s="3" t="s">
        <v>95</v>
      </c>
      <c r="C11" s="5">
        <v>7.0000000000000007E-2</v>
      </c>
      <c r="D11" s="5">
        <v>7.0000000000000007E-2</v>
      </c>
      <c r="E11" s="68">
        <v>7.0000000000000007E-2</v>
      </c>
      <c r="F11" s="68">
        <v>7.0000000000000007E-2</v>
      </c>
      <c r="G11" s="68">
        <v>7.0000000000000007E-2</v>
      </c>
      <c r="H11" s="68">
        <v>7.0000000000000007E-2</v>
      </c>
      <c r="I11" s="68">
        <v>7.0000000000000007E-2</v>
      </c>
      <c r="J11" s="68">
        <v>7.0000000000000007E-2</v>
      </c>
    </row>
    <row r="12" spans="1:11" ht="48" customHeight="1" x14ac:dyDescent="0.25">
      <c r="A12" s="5">
        <v>2</v>
      </c>
      <c r="B12" s="3" t="s">
        <v>96</v>
      </c>
      <c r="C12" s="5">
        <v>0</v>
      </c>
      <c r="D12" s="5">
        <v>0</v>
      </c>
      <c r="E12" s="68">
        <v>0</v>
      </c>
      <c r="F12" s="68">
        <v>0</v>
      </c>
      <c r="G12" s="68">
        <v>0</v>
      </c>
      <c r="H12" s="68">
        <v>0</v>
      </c>
      <c r="I12" s="68">
        <v>0</v>
      </c>
      <c r="J12" s="68">
        <v>0</v>
      </c>
    </row>
    <row r="13" spans="1:11" ht="36" customHeight="1" x14ac:dyDescent="0.25">
      <c r="A13" s="5">
        <v>3</v>
      </c>
      <c r="B13" s="3" t="s">
        <v>97</v>
      </c>
      <c r="C13" s="5">
        <v>486.37</v>
      </c>
      <c r="D13" s="5">
        <v>484.52</v>
      </c>
      <c r="E13" s="68">
        <v>481.8</v>
      </c>
      <c r="F13" s="68">
        <v>486.97</v>
      </c>
      <c r="G13" s="68">
        <v>490.53953213049004</v>
      </c>
      <c r="H13" s="68">
        <v>490.53953213049004</v>
      </c>
      <c r="I13" s="68">
        <v>490.53953213049004</v>
      </c>
      <c r="J13" s="68">
        <v>490.53953213049004</v>
      </c>
    </row>
    <row r="14" spans="1:11" ht="42.75" customHeight="1" x14ac:dyDescent="0.25">
      <c r="A14" s="5">
        <v>4</v>
      </c>
      <c r="B14" s="3" t="s">
        <v>98</v>
      </c>
      <c r="C14" s="5">
        <v>4.08</v>
      </c>
      <c r="D14" s="5">
        <v>3.85</v>
      </c>
      <c r="E14" s="68">
        <v>2.5099999999999998</v>
      </c>
      <c r="F14" s="68">
        <v>2.29</v>
      </c>
      <c r="G14" s="68">
        <v>2.29</v>
      </c>
      <c r="H14" s="68">
        <v>2.29</v>
      </c>
      <c r="I14" s="68">
        <v>2.29</v>
      </c>
      <c r="J14" s="68">
        <v>2.29</v>
      </c>
    </row>
    <row r="15" spans="1:11" ht="36" customHeight="1" x14ac:dyDescent="0.25">
      <c r="A15" s="5">
        <v>5</v>
      </c>
      <c r="B15" s="3" t="s">
        <v>99</v>
      </c>
      <c r="C15" s="5">
        <v>152.16</v>
      </c>
      <c r="D15" s="5">
        <v>152.18</v>
      </c>
      <c r="E15" s="68">
        <v>154.30000000000001</v>
      </c>
      <c r="F15" s="68">
        <v>157.43</v>
      </c>
      <c r="G15" s="68">
        <v>157.42941629058436</v>
      </c>
      <c r="H15" s="68">
        <v>157.42941629058436</v>
      </c>
      <c r="I15" s="68">
        <v>157.42941629058436</v>
      </c>
      <c r="J15" s="68">
        <v>157.42941629058436</v>
      </c>
    </row>
    <row r="16" spans="1:11" ht="36" customHeight="1" x14ac:dyDescent="0.25">
      <c r="A16" s="5">
        <v>6</v>
      </c>
      <c r="B16" s="3" t="s">
        <v>100</v>
      </c>
      <c r="C16" s="5" t="s">
        <v>101</v>
      </c>
      <c r="D16" s="5" t="s">
        <v>101</v>
      </c>
      <c r="E16" s="68" t="s">
        <v>101</v>
      </c>
      <c r="F16" s="68" t="s">
        <v>101</v>
      </c>
      <c r="G16" s="68" t="s">
        <v>101</v>
      </c>
      <c r="H16" s="68" t="s">
        <v>101</v>
      </c>
      <c r="I16" s="68" t="s">
        <v>101</v>
      </c>
      <c r="J16" s="68" t="s">
        <v>101</v>
      </c>
    </row>
    <row r="17" spans="1:10" ht="68.25" customHeight="1" x14ac:dyDescent="0.25">
      <c r="A17" s="5">
        <v>7</v>
      </c>
      <c r="B17" s="3" t="s">
        <v>102</v>
      </c>
      <c r="C17" s="5" t="s">
        <v>101</v>
      </c>
      <c r="D17" s="5" t="s">
        <v>101</v>
      </c>
      <c r="E17" s="68" t="s">
        <v>101</v>
      </c>
      <c r="F17" s="68" t="s">
        <v>101</v>
      </c>
      <c r="G17" s="68" t="s">
        <v>101</v>
      </c>
      <c r="H17" s="68" t="s">
        <v>101</v>
      </c>
      <c r="I17" s="68" t="s">
        <v>101</v>
      </c>
      <c r="J17" s="68" t="s">
        <v>101</v>
      </c>
    </row>
    <row r="18" spans="1:10" ht="36" customHeight="1" x14ac:dyDescent="0.25">
      <c r="A18" s="5">
        <v>8</v>
      </c>
      <c r="B18" s="3" t="s">
        <v>103</v>
      </c>
      <c r="C18" s="5">
        <v>486.37</v>
      </c>
      <c r="D18" s="5">
        <v>484.52</v>
      </c>
      <c r="E18" s="68">
        <v>481.8</v>
      </c>
      <c r="F18" s="68">
        <v>486.97</v>
      </c>
      <c r="G18" s="68">
        <v>490.53953213049004</v>
      </c>
      <c r="H18" s="68">
        <v>490.53953213049004</v>
      </c>
      <c r="I18" s="68">
        <v>490.53953213049004</v>
      </c>
      <c r="J18" s="68">
        <v>490.53953213049004</v>
      </c>
    </row>
    <row r="19" spans="1:10" ht="56.25" customHeight="1" x14ac:dyDescent="0.25">
      <c r="A19" s="5">
        <v>9</v>
      </c>
      <c r="B19" s="3" t="s">
        <v>104</v>
      </c>
      <c r="C19" s="5" t="s">
        <v>101</v>
      </c>
      <c r="D19" s="5" t="s">
        <v>101</v>
      </c>
      <c r="E19" s="68" t="s">
        <v>101</v>
      </c>
      <c r="F19" s="68" t="s">
        <v>101</v>
      </c>
      <c r="G19" s="68" t="s">
        <v>101</v>
      </c>
      <c r="H19" s="68" t="s">
        <v>101</v>
      </c>
      <c r="I19" s="68" t="s">
        <v>101</v>
      </c>
      <c r="J19" s="68" t="s">
        <v>101</v>
      </c>
    </row>
    <row r="20" spans="1:10" ht="50.25" customHeight="1" x14ac:dyDescent="0.25">
      <c r="A20" s="5">
        <v>10</v>
      </c>
      <c r="B20" s="3" t="s">
        <v>105</v>
      </c>
      <c r="C20" s="5">
        <v>0</v>
      </c>
      <c r="D20" s="5">
        <v>0</v>
      </c>
      <c r="E20" s="68">
        <v>0</v>
      </c>
      <c r="F20" s="68">
        <v>0</v>
      </c>
      <c r="G20" s="68">
        <v>0</v>
      </c>
      <c r="H20" s="68">
        <v>0</v>
      </c>
      <c r="I20" s="68">
        <v>0</v>
      </c>
      <c r="J20" s="68">
        <v>0</v>
      </c>
    </row>
    <row r="21" spans="1:10" ht="36" customHeight="1" x14ac:dyDescent="0.25">
      <c r="A21" s="5">
        <v>11</v>
      </c>
      <c r="B21" s="3" t="s">
        <v>106</v>
      </c>
      <c r="C21" s="5" t="s">
        <v>101</v>
      </c>
      <c r="D21" s="5" t="s">
        <v>101</v>
      </c>
      <c r="E21" s="68" t="s">
        <v>101</v>
      </c>
      <c r="F21" s="68" t="s">
        <v>101</v>
      </c>
      <c r="G21" s="68" t="s">
        <v>101</v>
      </c>
      <c r="H21" s="68" t="s">
        <v>101</v>
      </c>
      <c r="I21" s="68" t="s">
        <v>101</v>
      </c>
      <c r="J21" s="68" t="s">
        <v>101</v>
      </c>
    </row>
    <row r="22" spans="1:10" ht="42" customHeight="1" x14ac:dyDescent="0.25">
      <c r="A22" s="5">
        <v>12</v>
      </c>
      <c r="B22" s="3" t="s">
        <v>107</v>
      </c>
      <c r="C22" s="5" t="s">
        <v>101</v>
      </c>
      <c r="D22" s="5" t="s">
        <v>101</v>
      </c>
      <c r="E22" s="68" t="s">
        <v>101</v>
      </c>
      <c r="F22" s="68" t="s">
        <v>101</v>
      </c>
      <c r="G22" s="68" t="s">
        <v>101</v>
      </c>
      <c r="H22" s="68" t="s">
        <v>101</v>
      </c>
      <c r="I22" s="68" t="s">
        <v>101</v>
      </c>
      <c r="J22" s="68" t="s">
        <v>101</v>
      </c>
    </row>
    <row r="23" spans="1:10" ht="60" customHeight="1" x14ac:dyDescent="0.25">
      <c r="A23" s="5">
        <v>13</v>
      </c>
      <c r="B23" s="3" t="s">
        <v>108</v>
      </c>
      <c r="C23" s="5" t="s">
        <v>101</v>
      </c>
      <c r="D23" s="5" t="s">
        <v>101</v>
      </c>
      <c r="E23" s="68" t="s">
        <v>101</v>
      </c>
      <c r="F23" s="68" t="s">
        <v>101</v>
      </c>
      <c r="G23" s="68" t="s">
        <v>101</v>
      </c>
      <c r="H23" s="68" t="s">
        <v>101</v>
      </c>
      <c r="I23" s="68" t="s">
        <v>101</v>
      </c>
      <c r="J23" s="68" t="s">
        <v>101</v>
      </c>
    </row>
    <row r="24" spans="1:10" ht="132.75" customHeight="1" x14ac:dyDescent="0.25">
      <c r="A24" s="5">
        <v>14</v>
      </c>
      <c r="B24" s="3" t="s">
        <v>109</v>
      </c>
      <c r="C24" s="5" t="s">
        <v>101</v>
      </c>
      <c r="D24" s="5" t="s">
        <v>101</v>
      </c>
      <c r="E24" s="68" t="s">
        <v>101</v>
      </c>
      <c r="F24" s="68" t="s">
        <v>101</v>
      </c>
      <c r="G24" s="68" t="s">
        <v>101</v>
      </c>
      <c r="H24" s="68" t="s">
        <v>101</v>
      </c>
      <c r="I24" s="68" t="s">
        <v>101</v>
      </c>
      <c r="J24" s="68" t="s">
        <v>101</v>
      </c>
    </row>
  </sheetData>
  <mergeCells count="3">
    <mergeCell ref="A10:J10"/>
    <mergeCell ref="A6:J6"/>
    <mergeCell ref="A8:J8"/>
  </mergeCells>
  <pageMargins left="0.23622047244094491" right="0.23622047244094491" top="0.74803149606299213" bottom="0.74803149606299213" header="0.31496062992125984" footer="0.31496062992125984"/>
  <pageSetup paperSize="9" scale="8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E12"/>
  <sheetViews>
    <sheetView view="pageBreakPreview" zoomScaleNormal="100" zoomScaleSheetLayoutView="100" workbookViewId="0">
      <selection activeCell="E25" sqref="E25"/>
    </sheetView>
  </sheetViews>
  <sheetFormatPr defaultRowHeight="15" x14ac:dyDescent="0.25"/>
  <cols>
    <col min="1" max="1" width="10.5703125" style="12" customWidth="1"/>
    <col min="2" max="5" width="21.85546875" style="12" customWidth="1"/>
    <col min="6" max="16384" width="9.140625" style="12"/>
  </cols>
  <sheetData>
    <row r="1" spans="1:5" ht="15.75" x14ac:dyDescent="0.25">
      <c r="E1" s="63" t="s">
        <v>362</v>
      </c>
    </row>
    <row r="2" spans="1:5" ht="15.75" x14ac:dyDescent="0.25">
      <c r="E2" s="64" t="s">
        <v>65</v>
      </c>
    </row>
    <row r="3" spans="1:5" ht="15.75" x14ac:dyDescent="0.25">
      <c r="E3" s="64" t="s">
        <v>66</v>
      </c>
    </row>
    <row r="4" spans="1:5" ht="15.75" x14ac:dyDescent="0.25">
      <c r="E4" s="64" t="s">
        <v>358</v>
      </c>
    </row>
    <row r="6" spans="1:5" ht="15.75" customHeight="1" x14ac:dyDescent="0.25">
      <c r="A6" s="197" t="s">
        <v>272</v>
      </c>
      <c r="B6" s="197"/>
      <c r="C6" s="197"/>
      <c r="D6" s="197"/>
      <c r="E6" s="197"/>
    </row>
    <row r="7" spans="1:5" ht="31.5" customHeight="1" x14ac:dyDescent="0.25">
      <c r="A7" s="198" t="s">
        <v>357</v>
      </c>
      <c r="B7" s="198"/>
      <c r="C7" s="198"/>
      <c r="D7" s="198"/>
      <c r="E7" s="198"/>
    </row>
    <row r="8" spans="1:5" ht="15.75" customHeight="1" x14ac:dyDescent="0.25">
      <c r="A8" s="199" t="s">
        <v>276</v>
      </c>
      <c r="B8" s="196" t="s">
        <v>315</v>
      </c>
      <c r="C8" s="193" t="s">
        <v>277</v>
      </c>
      <c r="D8" s="196" t="s">
        <v>330</v>
      </c>
      <c r="E8" s="196"/>
    </row>
    <row r="9" spans="1:5" x14ac:dyDescent="0.25">
      <c r="A9" s="200"/>
      <c r="B9" s="196"/>
      <c r="C9" s="194"/>
      <c r="D9" s="196"/>
      <c r="E9" s="196"/>
    </row>
    <row r="10" spans="1:5" ht="68.25" customHeight="1" x14ac:dyDescent="0.25">
      <c r="A10" s="201"/>
      <c r="B10" s="196"/>
      <c r="C10" s="195"/>
      <c r="D10" s="116" t="s">
        <v>273</v>
      </c>
      <c r="E10" s="116" t="s">
        <v>274</v>
      </c>
    </row>
    <row r="11" spans="1:5" x14ac:dyDescent="0.25">
      <c r="A11" s="156">
        <v>1</v>
      </c>
      <c r="B11" s="157" t="s">
        <v>85</v>
      </c>
      <c r="C11" s="117">
        <v>99</v>
      </c>
      <c r="D11" s="158">
        <v>138191</v>
      </c>
      <c r="E11" s="158">
        <v>5771</v>
      </c>
    </row>
    <row r="12" spans="1:5" x14ac:dyDescent="0.25">
      <c r="A12" s="191" t="s">
        <v>275</v>
      </c>
      <c r="B12" s="192"/>
      <c r="C12" s="116">
        <v>99</v>
      </c>
      <c r="D12" s="159">
        <f>D11</f>
        <v>138191</v>
      </c>
      <c r="E12" s="159">
        <v>5771</v>
      </c>
    </row>
  </sheetData>
  <mergeCells count="7">
    <mergeCell ref="A12:B12"/>
    <mergeCell ref="C8:C10"/>
    <mergeCell ref="B8:B10"/>
    <mergeCell ref="D8:E9"/>
    <mergeCell ref="A6:E6"/>
    <mergeCell ref="A7:E7"/>
    <mergeCell ref="A8:A10"/>
  </mergeCells>
  <pageMargins left="0.70866141732283472" right="0.70866141732283472" top="0.74803149606299213" bottom="0.74803149606299213" header="0.31496062992125984" footer="0.31496062992125984"/>
  <pageSetup paperSize="9" scale="8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J12"/>
  <sheetViews>
    <sheetView view="pageBreakPreview" zoomScaleNormal="100" zoomScaleSheetLayoutView="100" workbookViewId="0">
      <selection sqref="A1:XFD1048576"/>
    </sheetView>
  </sheetViews>
  <sheetFormatPr defaultColWidth="29.5703125" defaultRowHeight="15" x14ac:dyDescent="0.25"/>
  <cols>
    <col min="1" max="1" width="29.5703125" style="154"/>
    <col min="2" max="2" width="12" style="154" customWidth="1"/>
    <col min="3" max="10" width="7" style="154" customWidth="1"/>
    <col min="11" max="16384" width="29.5703125" style="154"/>
  </cols>
  <sheetData>
    <row r="1" spans="1:10" x14ac:dyDescent="0.25">
      <c r="F1" s="205" t="s">
        <v>363</v>
      </c>
      <c r="G1" s="205"/>
      <c r="H1" s="205"/>
      <c r="I1" s="205"/>
      <c r="J1" s="205"/>
    </row>
    <row r="2" spans="1:10" x14ac:dyDescent="0.25">
      <c r="F2" s="187" t="s">
        <v>65</v>
      </c>
      <c r="G2" s="187"/>
      <c r="H2" s="187"/>
      <c r="I2" s="187"/>
      <c r="J2" s="187"/>
    </row>
    <row r="3" spans="1:10" x14ac:dyDescent="0.25">
      <c r="F3" s="187" t="s">
        <v>66</v>
      </c>
      <c r="G3" s="187"/>
      <c r="H3" s="187"/>
      <c r="I3" s="187"/>
      <c r="J3" s="187"/>
    </row>
    <row r="4" spans="1:10" x14ac:dyDescent="0.25">
      <c r="F4" s="187" t="s">
        <v>358</v>
      </c>
      <c r="G4" s="187"/>
      <c r="H4" s="187"/>
      <c r="I4" s="187"/>
      <c r="J4" s="187"/>
    </row>
    <row r="6" spans="1:10" x14ac:dyDescent="0.25">
      <c r="G6" s="205" t="s">
        <v>187</v>
      </c>
      <c r="H6" s="205"/>
      <c r="I6" s="205"/>
      <c r="J6" s="205"/>
    </row>
    <row r="8" spans="1:10" x14ac:dyDescent="0.25">
      <c r="A8" s="202" t="s">
        <v>171</v>
      </c>
      <c r="B8" s="202" t="s">
        <v>175</v>
      </c>
      <c r="C8" s="179" t="s">
        <v>176</v>
      </c>
      <c r="D8" s="204"/>
      <c r="E8" s="204"/>
      <c r="F8" s="204"/>
      <c r="G8" s="204"/>
      <c r="H8" s="204"/>
      <c r="I8" s="204"/>
      <c r="J8" s="180"/>
    </row>
    <row r="9" spans="1:10" ht="28.5" x14ac:dyDescent="0.25">
      <c r="A9" s="203"/>
      <c r="B9" s="203"/>
      <c r="C9" s="79" t="s">
        <v>177</v>
      </c>
      <c r="D9" s="79" t="s">
        <v>178</v>
      </c>
      <c r="E9" s="79" t="s">
        <v>179</v>
      </c>
      <c r="F9" s="79" t="s">
        <v>180</v>
      </c>
      <c r="G9" s="79" t="s">
        <v>181</v>
      </c>
      <c r="H9" s="79" t="s">
        <v>182</v>
      </c>
      <c r="I9" s="79" t="s">
        <v>183</v>
      </c>
      <c r="J9" s="79" t="s">
        <v>330</v>
      </c>
    </row>
    <row r="10" spans="1:10" ht="120" x14ac:dyDescent="0.25">
      <c r="A10" s="122" t="s">
        <v>172</v>
      </c>
      <c r="B10" s="125" t="s">
        <v>184</v>
      </c>
      <c r="C10" s="125">
        <v>0</v>
      </c>
      <c r="D10" s="125">
        <v>1</v>
      </c>
      <c r="E10" s="125">
        <v>0</v>
      </c>
      <c r="F10" s="125">
        <v>0</v>
      </c>
      <c r="G10" s="125">
        <v>0</v>
      </c>
      <c r="H10" s="125">
        <v>0</v>
      </c>
      <c r="I10" s="125">
        <v>0</v>
      </c>
      <c r="J10" s="125">
        <v>0</v>
      </c>
    </row>
    <row r="11" spans="1:10" ht="30" x14ac:dyDescent="0.25">
      <c r="A11" s="122" t="s">
        <v>173</v>
      </c>
      <c r="B11" s="125" t="s">
        <v>185</v>
      </c>
      <c r="C11" s="125">
        <v>0</v>
      </c>
      <c r="D11" s="155">
        <v>0.85763888888888884</v>
      </c>
      <c r="E11" s="125">
        <v>0</v>
      </c>
      <c r="F11" s="125">
        <v>0</v>
      </c>
      <c r="G11" s="125">
        <v>0</v>
      </c>
      <c r="H11" s="125">
        <v>0</v>
      </c>
      <c r="I11" s="125">
        <v>0</v>
      </c>
      <c r="J11" s="125">
        <v>0</v>
      </c>
    </row>
    <row r="12" spans="1:10" ht="45" x14ac:dyDescent="0.25">
      <c r="A12" s="122" t="s">
        <v>174</v>
      </c>
      <c r="B12" s="125" t="s">
        <v>186</v>
      </c>
      <c r="C12" s="125">
        <v>0</v>
      </c>
      <c r="D12" s="125">
        <v>20</v>
      </c>
      <c r="E12" s="125">
        <v>0</v>
      </c>
      <c r="F12" s="125">
        <v>0</v>
      </c>
      <c r="G12" s="125">
        <v>0</v>
      </c>
      <c r="H12" s="125">
        <v>0</v>
      </c>
      <c r="I12" s="125">
        <v>0</v>
      </c>
      <c r="J12" s="125">
        <v>0</v>
      </c>
    </row>
  </sheetData>
  <mergeCells count="8">
    <mergeCell ref="A8:A9"/>
    <mergeCell ref="B8:B9"/>
    <mergeCell ref="C8:J8"/>
    <mergeCell ref="F1:J1"/>
    <mergeCell ref="F2:J2"/>
    <mergeCell ref="F3:J3"/>
    <mergeCell ref="F4:J4"/>
    <mergeCell ref="G6:J6"/>
  </mergeCells>
  <pageMargins left="0.70866141732283472" right="0.70866141732283472" top="0.74803149606299213" bottom="0.74803149606299213" header="0.31496062992125984" footer="0.31496062992125984"/>
  <pageSetup paperSize="9" scale="8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F17"/>
  <sheetViews>
    <sheetView view="pageBreakPreview" zoomScaleNormal="100" zoomScaleSheetLayoutView="100" workbookViewId="0">
      <selection activeCell="D17" sqref="D17"/>
    </sheetView>
  </sheetViews>
  <sheetFormatPr defaultRowHeight="15.75" x14ac:dyDescent="0.25"/>
  <cols>
    <col min="1" max="1" width="9.140625" style="62"/>
    <col min="2" max="2" width="25.85546875" style="62" customWidth="1"/>
    <col min="3" max="5" width="23.42578125" style="62" customWidth="1"/>
    <col min="6" max="16384" width="9.140625" style="62"/>
  </cols>
  <sheetData>
    <row r="1" spans="1:6" x14ac:dyDescent="0.25">
      <c r="A1" s="206" t="s">
        <v>279</v>
      </c>
      <c r="B1" s="206"/>
      <c r="C1" s="206"/>
      <c r="D1" s="134"/>
      <c r="E1" s="134"/>
    </row>
    <row r="2" spans="1:6" x14ac:dyDescent="0.25">
      <c r="A2" s="206" t="s">
        <v>65</v>
      </c>
      <c r="B2" s="206"/>
      <c r="C2" s="206"/>
      <c r="D2" s="134"/>
      <c r="E2" s="134"/>
    </row>
    <row r="3" spans="1:6" x14ac:dyDescent="0.25">
      <c r="A3" s="206" t="s">
        <v>66</v>
      </c>
      <c r="B3" s="206"/>
      <c r="C3" s="206"/>
      <c r="D3" s="134"/>
      <c r="E3" s="134"/>
    </row>
    <row r="4" spans="1:6" x14ac:dyDescent="0.25">
      <c r="A4" s="206" t="s">
        <v>359</v>
      </c>
      <c r="B4" s="206"/>
      <c r="C4" s="206"/>
      <c r="D4" s="134"/>
      <c r="E4" s="134"/>
    </row>
    <row r="5" spans="1:6" x14ac:dyDescent="0.25">
      <c r="A5" s="207"/>
      <c r="B5" s="207"/>
      <c r="C5" s="207"/>
      <c r="D5" s="145"/>
      <c r="E5" s="145"/>
    </row>
    <row r="6" spans="1:6" x14ac:dyDescent="0.25">
      <c r="A6" s="206" t="s">
        <v>280</v>
      </c>
      <c r="B6" s="206"/>
      <c r="C6" s="206"/>
      <c r="D6" s="134"/>
      <c r="E6" s="134"/>
      <c r="F6" s="134"/>
    </row>
    <row r="7" spans="1:6" x14ac:dyDescent="0.25">
      <c r="A7" s="145"/>
      <c r="B7" s="145"/>
      <c r="C7" s="145"/>
      <c r="D7" s="145"/>
      <c r="E7" s="145"/>
    </row>
    <row r="8" spans="1:6" ht="142.5" customHeight="1" x14ac:dyDescent="0.25">
      <c r="A8" s="140" t="s">
        <v>69</v>
      </c>
      <c r="B8" s="91" t="s">
        <v>188</v>
      </c>
      <c r="C8" s="91" t="s">
        <v>189</v>
      </c>
      <c r="D8" s="146"/>
      <c r="E8" s="146"/>
    </row>
    <row r="9" spans="1:6" x14ac:dyDescent="0.25">
      <c r="A9" s="147">
        <v>2018</v>
      </c>
      <c r="B9" s="148">
        <v>6.7000000000000004E-2</v>
      </c>
      <c r="C9" s="149">
        <v>6.25E-2</v>
      </c>
      <c r="D9" s="146"/>
      <c r="E9" s="146"/>
    </row>
    <row r="10" spans="1:6" x14ac:dyDescent="0.25">
      <c r="A10" s="147">
        <v>2019</v>
      </c>
      <c r="B10" s="148">
        <v>4.3999999999999997E-2</v>
      </c>
      <c r="C10" s="149">
        <v>7.2916666666666671E-2</v>
      </c>
      <c r="D10" s="146"/>
      <c r="E10" s="146"/>
    </row>
    <row r="11" spans="1:6" x14ac:dyDescent="0.25">
      <c r="A11" s="147">
        <v>2020</v>
      </c>
      <c r="B11" s="148">
        <v>6.7000000000000004E-2</v>
      </c>
      <c r="C11" s="149">
        <v>6.25E-2</v>
      </c>
      <c r="D11" s="146"/>
      <c r="E11" s="146"/>
    </row>
    <row r="12" spans="1:6" x14ac:dyDescent="0.25">
      <c r="A12" s="147">
        <v>2021</v>
      </c>
      <c r="B12" s="148">
        <v>4.3999999999999997E-2</v>
      </c>
      <c r="C12" s="149">
        <v>7.2916666666666671E-2</v>
      </c>
      <c r="D12" s="146"/>
      <c r="E12" s="146"/>
    </row>
    <row r="13" spans="1:6" x14ac:dyDescent="0.25">
      <c r="A13" s="147">
        <v>2022</v>
      </c>
      <c r="B13" s="148">
        <v>6.7000000000000004E-2</v>
      </c>
      <c r="C13" s="149">
        <v>6.25E-2</v>
      </c>
      <c r="D13" s="146"/>
      <c r="E13" s="146"/>
    </row>
    <row r="14" spans="1:6" x14ac:dyDescent="0.25">
      <c r="A14" s="147">
        <v>2023</v>
      </c>
      <c r="B14" s="148">
        <v>6.7000000000000004E-2</v>
      </c>
      <c r="C14" s="149">
        <v>6.25E-2</v>
      </c>
      <c r="D14" s="146"/>
      <c r="E14" s="146"/>
    </row>
    <row r="15" spans="1:6" x14ac:dyDescent="0.25">
      <c r="A15" s="150"/>
      <c r="B15" s="151"/>
      <c r="C15" s="151"/>
      <c r="D15" s="151"/>
      <c r="E15" s="151"/>
    </row>
    <row r="16" spans="1:6" x14ac:dyDescent="0.25">
      <c r="A16" s="152"/>
      <c r="B16" s="153"/>
      <c r="C16" s="153"/>
      <c r="D16" s="153"/>
    </row>
    <row r="17" spans="1:4" x14ac:dyDescent="0.25">
      <c r="A17" s="152"/>
      <c r="B17" s="153"/>
      <c r="C17" s="153"/>
      <c r="D17" s="153"/>
    </row>
  </sheetData>
  <mergeCells count="6">
    <mergeCell ref="A6:C6"/>
    <mergeCell ref="A1:C1"/>
    <mergeCell ref="A2:C2"/>
    <mergeCell ref="A3:C3"/>
    <mergeCell ref="A4:C4"/>
    <mergeCell ref="A5:C5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E14"/>
  <sheetViews>
    <sheetView view="pageBreakPreview" zoomScaleNormal="100" zoomScaleSheetLayoutView="100" workbookViewId="0">
      <selection activeCell="D18" sqref="D18"/>
    </sheetView>
  </sheetViews>
  <sheetFormatPr defaultRowHeight="15" x14ac:dyDescent="0.25"/>
  <cols>
    <col min="1" max="1" width="9.140625" style="12"/>
    <col min="2" max="5" width="16.5703125" style="12" customWidth="1"/>
    <col min="6" max="16384" width="9.140625" style="12"/>
  </cols>
  <sheetData>
    <row r="1" spans="1:5" ht="15.75" x14ac:dyDescent="0.25">
      <c r="A1" s="206" t="s">
        <v>364</v>
      </c>
      <c r="B1" s="206"/>
      <c r="C1" s="206"/>
      <c r="D1" s="206"/>
      <c r="E1" s="206"/>
    </row>
    <row r="2" spans="1:5" ht="15.75" x14ac:dyDescent="0.25">
      <c r="A2" s="206" t="s">
        <v>65</v>
      </c>
      <c r="B2" s="206"/>
      <c r="C2" s="206"/>
      <c r="D2" s="206"/>
      <c r="E2" s="206"/>
    </row>
    <row r="3" spans="1:5" ht="15.75" x14ac:dyDescent="0.25">
      <c r="A3" s="206" t="s">
        <v>66</v>
      </c>
      <c r="B3" s="206"/>
      <c r="C3" s="206"/>
      <c r="D3" s="206"/>
      <c r="E3" s="206"/>
    </row>
    <row r="4" spans="1:5" ht="15.75" x14ac:dyDescent="0.25">
      <c r="A4" s="206" t="s">
        <v>359</v>
      </c>
      <c r="B4" s="206"/>
      <c r="C4" s="206"/>
      <c r="D4" s="206"/>
      <c r="E4" s="206"/>
    </row>
    <row r="6" spans="1:5" ht="15.75" x14ac:dyDescent="0.25">
      <c r="A6" s="206" t="s">
        <v>68</v>
      </c>
      <c r="B6" s="206"/>
      <c r="C6" s="206"/>
      <c r="D6" s="206"/>
      <c r="E6" s="206"/>
    </row>
    <row r="7" spans="1:5" ht="15.75" x14ac:dyDescent="0.25">
      <c r="A7" s="133"/>
      <c r="B7" s="133"/>
      <c r="C7" s="133"/>
      <c r="D7" s="133"/>
      <c r="E7" s="133"/>
    </row>
    <row r="8" spans="1:5" ht="36" customHeight="1" x14ac:dyDescent="0.25">
      <c r="A8" s="208" t="s">
        <v>329</v>
      </c>
      <c r="B8" s="208"/>
      <c r="C8" s="208"/>
      <c r="D8" s="208"/>
      <c r="E8" s="208"/>
    </row>
    <row r="9" spans="1:5" ht="91.5" customHeight="1" x14ac:dyDescent="0.25">
      <c r="A9" s="140" t="s">
        <v>69</v>
      </c>
      <c r="B9" s="55" t="s">
        <v>70</v>
      </c>
      <c r="C9" s="55" t="s">
        <v>71</v>
      </c>
      <c r="D9" s="55" t="s">
        <v>72</v>
      </c>
      <c r="E9" s="55" t="s">
        <v>73</v>
      </c>
    </row>
    <row r="10" spans="1:5" ht="15.75" x14ac:dyDescent="0.25">
      <c r="A10" s="141">
        <v>2019</v>
      </c>
      <c r="B10" s="142">
        <v>138585</v>
      </c>
      <c r="C10" s="142">
        <v>28969</v>
      </c>
      <c r="D10" s="142">
        <v>53118</v>
      </c>
      <c r="E10" s="143">
        <f>D10/B10</f>
        <v>0.38328823465743045</v>
      </c>
    </row>
    <row r="11" spans="1:5" ht="15.75" x14ac:dyDescent="0.25">
      <c r="A11" s="141">
        <v>2020</v>
      </c>
      <c r="B11" s="144">
        <v>137325</v>
      </c>
      <c r="C11" s="142">
        <v>28969</v>
      </c>
      <c r="D11" s="142">
        <v>51980</v>
      </c>
      <c r="E11" s="143">
        <f>D11/B11</f>
        <v>0.37851811396322593</v>
      </c>
    </row>
    <row r="12" spans="1:5" ht="15.75" x14ac:dyDescent="0.25">
      <c r="A12" s="141">
        <v>2021</v>
      </c>
      <c r="B12" s="144">
        <v>140661</v>
      </c>
      <c r="C12" s="142">
        <v>28969</v>
      </c>
      <c r="D12" s="142">
        <v>55125</v>
      </c>
      <c r="E12" s="143">
        <f>D12/B12</f>
        <v>0.39189967368353701</v>
      </c>
    </row>
    <row r="13" spans="1:5" ht="15.75" x14ac:dyDescent="0.25">
      <c r="A13" s="141">
        <v>2022</v>
      </c>
      <c r="B13" s="144">
        <v>136755</v>
      </c>
      <c r="C13" s="142">
        <v>28969</v>
      </c>
      <c r="D13" s="142">
        <v>49868</v>
      </c>
      <c r="E13" s="143">
        <f>D13/B13</f>
        <v>0.36465211509634016</v>
      </c>
    </row>
    <row r="14" spans="1:5" ht="18" customHeight="1" x14ac:dyDescent="0.25">
      <c r="A14" s="141">
        <v>2023</v>
      </c>
      <c r="B14" s="144">
        <v>134823</v>
      </c>
      <c r="C14" s="142">
        <v>28969</v>
      </c>
      <c r="D14" s="142">
        <v>47562</v>
      </c>
      <c r="E14" s="143">
        <f>D14/B14</f>
        <v>0.35277363654569327</v>
      </c>
    </row>
  </sheetData>
  <mergeCells count="6">
    <mergeCell ref="A8:E8"/>
    <mergeCell ref="A1:E1"/>
    <mergeCell ref="A2:E2"/>
    <mergeCell ref="A3:E3"/>
    <mergeCell ref="A4:E4"/>
    <mergeCell ref="A6:E6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F11"/>
  <sheetViews>
    <sheetView view="pageBreakPreview" zoomScaleNormal="100" zoomScaleSheetLayoutView="100" workbookViewId="0">
      <selection activeCell="H24" sqref="H24"/>
    </sheetView>
  </sheetViews>
  <sheetFormatPr defaultRowHeight="15" x14ac:dyDescent="0.25"/>
  <cols>
    <col min="1" max="1" width="9.140625" style="132"/>
    <col min="2" max="2" width="13.5703125" style="132" customWidth="1"/>
    <col min="3" max="5" width="12.85546875" style="132" customWidth="1"/>
    <col min="6" max="6" width="15.42578125" style="132" customWidth="1"/>
    <col min="7" max="16384" width="9.140625" style="132"/>
  </cols>
  <sheetData>
    <row r="1" spans="1:6" ht="15.75" x14ac:dyDescent="0.25">
      <c r="A1" s="206" t="s">
        <v>365</v>
      </c>
      <c r="B1" s="206"/>
      <c r="C1" s="206"/>
      <c r="D1" s="206"/>
      <c r="E1" s="206"/>
      <c r="F1" s="206"/>
    </row>
    <row r="2" spans="1:6" ht="15.75" x14ac:dyDescent="0.25">
      <c r="A2" s="206" t="s">
        <v>65</v>
      </c>
      <c r="B2" s="206"/>
      <c r="C2" s="206"/>
      <c r="D2" s="206"/>
      <c r="E2" s="206"/>
      <c r="F2" s="206"/>
    </row>
    <row r="3" spans="1:6" ht="15.75" x14ac:dyDescent="0.25">
      <c r="A3" s="206" t="s">
        <v>66</v>
      </c>
      <c r="B3" s="206"/>
      <c r="C3" s="206"/>
      <c r="D3" s="206"/>
      <c r="E3" s="206"/>
      <c r="F3" s="206"/>
    </row>
    <row r="4" spans="1:6" ht="15.75" x14ac:dyDescent="0.25">
      <c r="A4" s="206" t="s">
        <v>359</v>
      </c>
      <c r="B4" s="206"/>
      <c r="C4" s="206"/>
      <c r="D4" s="206"/>
      <c r="E4" s="206"/>
      <c r="F4" s="206"/>
    </row>
    <row r="6" spans="1:6" ht="15.75" x14ac:dyDescent="0.25">
      <c r="A6" s="210" t="s">
        <v>190</v>
      </c>
      <c r="B6" s="210"/>
      <c r="C6" s="210"/>
      <c r="D6" s="210"/>
      <c r="E6" s="210"/>
      <c r="F6" s="210"/>
    </row>
    <row r="7" spans="1:6" ht="15.75" x14ac:dyDescent="0.25">
      <c r="A7" s="135"/>
      <c r="B7" s="135"/>
      <c r="C7" s="135"/>
      <c r="D7" s="135"/>
      <c r="E7" s="135"/>
      <c r="F7" s="135"/>
    </row>
    <row r="8" spans="1:6" ht="47.25" customHeight="1" x14ac:dyDescent="0.25">
      <c r="A8" s="211" t="s">
        <v>331</v>
      </c>
      <c r="B8" s="211"/>
      <c r="C8" s="211"/>
      <c r="D8" s="211"/>
      <c r="E8" s="211"/>
      <c r="F8" s="211"/>
    </row>
    <row r="9" spans="1:6" ht="40.5" customHeight="1" x14ac:dyDescent="0.25">
      <c r="A9" s="212" t="s">
        <v>315</v>
      </c>
      <c r="B9" s="212"/>
      <c r="C9" s="212" t="s">
        <v>343</v>
      </c>
      <c r="D9" s="212"/>
      <c r="E9" s="212"/>
      <c r="F9" s="212"/>
    </row>
    <row r="10" spans="1:6" ht="31.5" customHeight="1" x14ac:dyDescent="0.25">
      <c r="A10" s="212"/>
      <c r="B10" s="212"/>
      <c r="C10" s="55" t="s">
        <v>181</v>
      </c>
      <c r="D10" s="55" t="s">
        <v>182</v>
      </c>
      <c r="E10" s="91" t="s">
        <v>183</v>
      </c>
      <c r="F10" s="91" t="s">
        <v>330</v>
      </c>
    </row>
    <row r="11" spans="1:6" ht="27" customHeight="1" x14ac:dyDescent="0.25">
      <c r="A11" s="209" t="s">
        <v>85</v>
      </c>
      <c r="B11" s="209"/>
      <c r="C11" s="38">
        <v>51980</v>
      </c>
      <c r="D11" s="38">
        <v>55125</v>
      </c>
      <c r="E11" s="139">
        <v>49868</v>
      </c>
      <c r="F11" s="139">
        <v>47562</v>
      </c>
    </row>
  </sheetData>
  <mergeCells count="9">
    <mergeCell ref="A11:B11"/>
    <mergeCell ref="A1:F1"/>
    <mergeCell ref="A2:F2"/>
    <mergeCell ref="A3:F3"/>
    <mergeCell ref="A4:F4"/>
    <mergeCell ref="A6:F6"/>
    <mergeCell ref="A8:F8"/>
    <mergeCell ref="C9:F9"/>
    <mergeCell ref="A9:B10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H12"/>
  <sheetViews>
    <sheetView view="pageBreakPreview" zoomScaleNormal="100" zoomScaleSheetLayoutView="100" workbookViewId="0">
      <selection activeCell="G25" sqref="G25"/>
    </sheetView>
  </sheetViews>
  <sheetFormatPr defaultRowHeight="15" x14ac:dyDescent="0.25"/>
  <cols>
    <col min="1" max="1" width="9.85546875" style="132" customWidth="1"/>
    <col min="2" max="2" width="18" style="132" customWidth="1"/>
    <col min="3" max="3" width="19" style="132" customWidth="1"/>
    <col min="4" max="4" width="19.140625" style="132" customWidth="1"/>
    <col min="5" max="5" width="13.42578125" style="132" customWidth="1"/>
    <col min="6" max="16384" width="9.140625" style="132"/>
  </cols>
  <sheetData>
    <row r="1" spans="1:8" ht="15.75" x14ac:dyDescent="0.25">
      <c r="B1" s="133"/>
      <c r="C1" s="133"/>
      <c r="D1" s="133" t="s">
        <v>366</v>
      </c>
      <c r="E1" s="134"/>
    </row>
    <row r="2" spans="1:8" ht="15.75" x14ac:dyDescent="0.25">
      <c r="B2" s="133"/>
      <c r="C2" s="206" t="s">
        <v>65</v>
      </c>
      <c r="D2" s="206"/>
      <c r="E2" s="134"/>
    </row>
    <row r="3" spans="1:8" ht="15.75" x14ac:dyDescent="0.25">
      <c r="B3" s="206" t="s">
        <v>66</v>
      </c>
      <c r="C3" s="206"/>
      <c r="D3" s="206"/>
      <c r="E3" s="134"/>
    </row>
    <row r="4" spans="1:8" ht="15.75" x14ac:dyDescent="0.25">
      <c r="B4" s="206" t="s">
        <v>359</v>
      </c>
      <c r="C4" s="206"/>
      <c r="D4" s="206"/>
      <c r="E4" s="134"/>
    </row>
    <row r="6" spans="1:8" ht="15.75" x14ac:dyDescent="0.25">
      <c r="D6" s="135" t="s">
        <v>74</v>
      </c>
      <c r="E6" s="136"/>
      <c r="F6" s="136"/>
      <c r="G6" s="136"/>
      <c r="H6" s="136"/>
    </row>
    <row r="8" spans="1:8" ht="31.5" customHeight="1" x14ac:dyDescent="0.25">
      <c r="A8" s="211" t="s">
        <v>332</v>
      </c>
      <c r="B8" s="211"/>
      <c r="C8" s="211"/>
      <c r="D8" s="211"/>
      <c r="E8" s="137"/>
    </row>
    <row r="9" spans="1:8" ht="15.75" x14ac:dyDescent="0.25">
      <c r="A9" s="138"/>
      <c r="B9" s="111"/>
      <c r="C9" s="111"/>
      <c r="D9" s="111"/>
      <c r="E9" s="111"/>
    </row>
    <row r="10" spans="1:8" ht="33.75" customHeight="1" x14ac:dyDescent="0.25">
      <c r="A10" s="212" t="s">
        <v>17</v>
      </c>
      <c r="B10" s="212" t="s">
        <v>75</v>
      </c>
      <c r="C10" s="212" t="s">
        <v>76</v>
      </c>
      <c r="D10" s="212"/>
      <c r="E10" s="111"/>
    </row>
    <row r="11" spans="1:8" ht="33.75" customHeight="1" x14ac:dyDescent="0.25">
      <c r="A11" s="212"/>
      <c r="B11" s="212"/>
      <c r="C11" s="55" t="s">
        <v>77</v>
      </c>
      <c r="D11" s="55" t="s">
        <v>78</v>
      </c>
      <c r="E11" s="111"/>
    </row>
    <row r="12" spans="1:8" ht="31.5" x14ac:dyDescent="0.25">
      <c r="A12" s="31">
        <v>1</v>
      </c>
      <c r="B12" s="31" t="s">
        <v>79</v>
      </c>
      <c r="C12" s="38">
        <v>87261</v>
      </c>
      <c r="D12" s="38">
        <v>87261</v>
      </c>
      <c r="E12" s="111"/>
    </row>
  </sheetData>
  <mergeCells count="7">
    <mergeCell ref="B4:D4"/>
    <mergeCell ref="C2:D2"/>
    <mergeCell ref="B3:D3"/>
    <mergeCell ref="A10:A11"/>
    <mergeCell ref="B10:B11"/>
    <mergeCell ref="C10:D10"/>
    <mergeCell ref="A8:D8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C22"/>
  <sheetViews>
    <sheetView view="pageBreakPreview" zoomScaleNormal="100" zoomScaleSheetLayoutView="100" workbookViewId="0">
      <selection activeCell="K20" sqref="K20"/>
    </sheetView>
  </sheetViews>
  <sheetFormatPr defaultRowHeight="15" x14ac:dyDescent="0.25"/>
  <cols>
    <col min="1" max="1" width="48.42578125" style="12" customWidth="1"/>
    <col min="2" max="2" width="9.140625" style="12"/>
    <col min="3" max="3" width="12.28515625" style="12" customWidth="1"/>
    <col min="4" max="16384" width="9.140625" style="12"/>
  </cols>
  <sheetData>
    <row r="1" spans="1:3" x14ac:dyDescent="0.25">
      <c r="A1" s="98"/>
      <c r="B1" s="98"/>
      <c r="C1" s="75" t="s">
        <v>367</v>
      </c>
    </row>
    <row r="2" spans="1:3" x14ac:dyDescent="0.25">
      <c r="A2" s="98"/>
      <c r="B2" s="98"/>
      <c r="C2" s="76" t="s">
        <v>65</v>
      </c>
    </row>
    <row r="3" spans="1:3" x14ac:dyDescent="0.25">
      <c r="A3" s="98"/>
      <c r="B3" s="98"/>
      <c r="C3" s="76" t="s">
        <v>66</v>
      </c>
    </row>
    <row r="4" spans="1:3" x14ac:dyDescent="0.25">
      <c r="A4" s="98"/>
      <c r="B4" s="98"/>
      <c r="C4" s="76" t="s">
        <v>358</v>
      </c>
    </row>
    <row r="5" spans="1:3" x14ac:dyDescent="0.25">
      <c r="A5" s="98"/>
      <c r="B5" s="98"/>
      <c r="C5" s="98"/>
    </row>
    <row r="6" spans="1:3" x14ac:dyDescent="0.25">
      <c r="A6" s="98"/>
      <c r="B6" s="98"/>
      <c r="C6" s="99" t="s">
        <v>210</v>
      </c>
    </row>
    <row r="7" spans="1:3" x14ac:dyDescent="0.25">
      <c r="A7" s="98"/>
      <c r="B7" s="98"/>
      <c r="C7" s="99"/>
    </row>
    <row r="8" spans="1:3" ht="17.25" customHeight="1" x14ac:dyDescent="0.25">
      <c r="A8" s="213" t="s">
        <v>333</v>
      </c>
      <c r="B8" s="213"/>
      <c r="C8" s="213"/>
    </row>
    <row r="9" spans="1:3" x14ac:dyDescent="0.25">
      <c r="A9" s="127"/>
      <c r="B9" s="127"/>
      <c r="C9" s="127"/>
    </row>
    <row r="10" spans="1:3" ht="19.5" customHeight="1" x14ac:dyDescent="0.25">
      <c r="A10" s="128" t="s">
        <v>192</v>
      </c>
      <c r="B10" s="128" t="s">
        <v>193</v>
      </c>
      <c r="C10" s="128" t="s">
        <v>334</v>
      </c>
    </row>
    <row r="11" spans="1:3" ht="18" customHeight="1" x14ac:dyDescent="0.25">
      <c r="A11" s="118" t="s">
        <v>194</v>
      </c>
      <c r="B11" s="129" t="s">
        <v>195</v>
      </c>
      <c r="C11" s="130">
        <v>110</v>
      </c>
    </row>
    <row r="12" spans="1:3" ht="18" customHeight="1" x14ac:dyDescent="0.25">
      <c r="A12" s="118" t="s">
        <v>196</v>
      </c>
      <c r="B12" s="129" t="s">
        <v>197</v>
      </c>
      <c r="C12" s="130">
        <v>66</v>
      </c>
    </row>
    <row r="13" spans="1:3" ht="18" customHeight="1" x14ac:dyDescent="0.25">
      <c r="A13" s="118" t="s">
        <v>198</v>
      </c>
      <c r="B13" s="129" t="s">
        <v>184</v>
      </c>
      <c r="C13" s="130">
        <v>4</v>
      </c>
    </row>
    <row r="14" spans="1:3" ht="18" customHeight="1" x14ac:dyDescent="0.25">
      <c r="A14" s="118" t="s">
        <v>199</v>
      </c>
      <c r="B14" s="129" t="s">
        <v>200</v>
      </c>
      <c r="C14" s="130">
        <v>185</v>
      </c>
    </row>
    <row r="15" spans="1:3" ht="18" customHeight="1" x14ac:dyDescent="0.25">
      <c r="A15" s="80" t="s">
        <v>201</v>
      </c>
      <c r="B15" s="129" t="s">
        <v>195</v>
      </c>
      <c r="C15" s="130">
        <v>65.39</v>
      </c>
    </row>
    <row r="16" spans="1:3" ht="18" customHeight="1" x14ac:dyDescent="0.25">
      <c r="A16" s="118" t="s">
        <v>202</v>
      </c>
      <c r="B16" s="129" t="s">
        <v>195</v>
      </c>
      <c r="C16" s="130">
        <v>56.1</v>
      </c>
    </row>
    <row r="17" spans="1:3" ht="18" customHeight="1" x14ac:dyDescent="0.25">
      <c r="A17" s="118" t="s">
        <v>203</v>
      </c>
      <c r="B17" s="129" t="s">
        <v>195</v>
      </c>
      <c r="C17" s="130">
        <v>7.86</v>
      </c>
    </row>
    <row r="18" spans="1:3" ht="18" customHeight="1" x14ac:dyDescent="0.25">
      <c r="A18" s="118" t="s">
        <v>204</v>
      </c>
      <c r="B18" s="129" t="s">
        <v>195</v>
      </c>
      <c r="C18" s="130">
        <v>1.42</v>
      </c>
    </row>
    <row r="19" spans="1:3" ht="18" customHeight="1" x14ac:dyDescent="0.25">
      <c r="A19" s="118" t="s">
        <v>205</v>
      </c>
      <c r="B19" s="129" t="s">
        <v>195</v>
      </c>
      <c r="C19" s="130">
        <v>36.1</v>
      </c>
    </row>
    <row r="20" spans="1:3" ht="18" customHeight="1" x14ac:dyDescent="0.25">
      <c r="A20" s="118" t="s">
        <v>206</v>
      </c>
      <c r="B20" s="129" t="s">
        <v>195</v>
      </c>
      <c r="C20" s="130">
        <v>0</v>
      </c>
    </row>
    <row r="21" spans="1:3" ht="18" customHeight="1" x14ac:dyDescent="0.25">
      <c r="A21" s="118" t="s">
        <v>207</v>
      </c>
      <c r="B21" s="129" t="s">
        <v>195</v>
      </c>
      <c r="C21" s="130">
        <v>30</v>
      </c>
    </row>
    <row r="22" spans="1:3" ht="18" customHeight="1" x14ac:dyDescent="0.25">
      <c r="A22" s="118" t="s">
        <v>208</v>
      </c>
      <c r="B22" s="129" t="s">
        <v>209</v>
      </c>
      <c r="C22" s="131">
        <v>27.27272727272727</v>
      </c>
    </row>
  </sheetData>
  <mergeCells count="1">
    <mergeCell ref="A8:C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20</vt:i4>
      </vt:variant>
      <vt:variant>
        <vt:lpstr>Именованные диапазоны</vt:lpstr>
      </vt:variant>
      <vt:variant>
        <vt:i4>6</vt:i4>
      </vt:variant>
    </vt:vector>
  </HeadingPairs>
  <TitlesOfParts>
    <vt:vector size="26" baseType="lpstr">
      <vt:lpstr> 1.2.1.,1.2.2,1.2.3.</vt:lpstr>
      <vt:lpstr> 1.2.6,1.2.8,1.2.9.</vt:lpstr>
      <vt:lpstr>1.2.10</vt:lpstr>
      <vt:lpstr> 1.2.12</vt:lpstr>
      <vt:lpstr>1.3.3.</vt:lpstr>
      <vt:lpstr>1.3.6.</vt:lpstr>
      <vt:lpstr>1.3.7.</vt:lpstr>
      <vt:lpstr>1.5.4.</vt:lpstr>
      <vt:lpstr>1.7.1.</vt:lpstr>
      <vt:lpstr>1.8.2.</vt:lpstr>
      <vt:lpstr>1.10.1.,1.10.2</vt:lpstr>
      <vt:lpstr>1.11.1.1.11.2.</vt:lpstr>
      <vt:lpstr>1.12.2.</vt:lpstr>
      <vt:lpstr>1.12.6.</vt:lpstr>
      <vt:lpstr>4,1 </vt:lpstr>
      <vt:lpstr>6.4.</vt:lpstr>
      <vt:lpstr>10.1,10.2,10.3,10.4стр. 98</vt:lpstr>
      <vt:lpstr>12,1,</vt:lpstr>
      <vt:lpstr>12.3.</vt:lpstr>
      <vt:lpstr>13.1. </vt:lpstr>
      <vt:lpstr>' 1.2.1.,1.2.2,1.2.3.'!Область_печати</vt:lpstr>
      <vt:lpstr>' 1.2.6,1.2.8,1.2.9.'!Область_печати</vt:lpstr>
      <vt:lpstr>'1.10.1.,1.10.2'!Область_печати</vt:lpstr>
      <vt:lpstr>'1.3.3.'!Область_печати</vt:lpstr>
      <vt:lpstr>'12,1,'!Область_печати</vt:lpstr>
      <vt:lpstr>'4,1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2024-08-27T00:17:32Z</dcterms:modified>
</cp:coreProperties>
</file>